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Artykuły higieniczne\"/>
    </mc:Choice>
  </mc:AlternateContent>
  <xr:revisionPtr revIDLastSave="0" documentId="8_{C5A7C37A-FF89-48DE-A561-4C10AF67D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45" i="1"/>
  <c r="K46" i="1"/>
  <c r="K47" i="1"/>
  <c r="K49" i="1"/>
  <c r="K50" i="1"/>
  <c r="P50" i="1" s="1"/>
  <c r="Q50" i="1" s="1"/>
  <c r="K51" i="1"/>
  <c r="P51" i="1" s="1"/>
  <c r="Q51" i="1" s="1"/>
  <c r="K58" i="1"/>
  <c r="M58" i="1" s="1"/>
  <c r="K57" i="1"/>
  <c r="K56" i="1"/>
  <c r="K55" i="1"/>
  <c r="K54" i="1"/>
  <c r="P54" i="1" s="1"/>
  <c r="K53" i="1"/>
  <c r="K52" i="1"/>
  <c r="K48" i="1"/>
  <c r="K41" i="1"/>
  <c r="K40" i="1"/>
  <c r="K38" i="1"/>
  <c r="K37" i="1"/>
  <c r="K36" i="1"/>
  <c r="K35" i="1"/>
  <c r="K43" i="1"/>
  <c r="K42" i="1"/>
  <c r="P56" i="1"/>
  <c r="P52" i="1"/>
  <c r="Q52" i="1" s="1"/>
  <c r="P48" i="1"/>
  <c r="Q48" i="1" s="1"/>
  <c r="P46" i="1"/>
  <c r="Q46" i="1" s="1"/>
  <c r="P44" i="1"/>
  <c r="Q44" i="1" s="1"/>
  <c r="P43" i="1"/>
  <c r="Q43" i="1" s="1"/>
  <c r="K39" i="1"/>
  <c r="P39" i="1" s="1"/>
  <c r="Q39" i="1" s="1"/>
  <c r="M56" i="1"/>
  <c r="M54" i="1"/>
  <c r="M52" i="1"/>
  <c r="M51" i="1"/>
  <c r="M50" i="1"/>
  <c r="M48" i="1"/>
  <c r="M46" i="1"/>
  <c r="M44" i="1"/>
  <c r="M43" i="1"/>
  <c r="M3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Q56" i="1" l="1"/>
  <c r="P7" i="1"/>
  <c r="Q7" i="1" s="1"/>
  <c r="Q54" i="1"/>
  <c r="P8" i="1"/>
  <c r="P45" i="1"/>
  <c r="Q45" i="1" s="1"/>
  <c r="M45" i="1"/>
  <c r="P47" i="1"/>
  <c r="Q47" i="1" s="1"/>
  <c r="M47" i="1"/>
  <c r="P49" i="1"/>
  <c r="Q49" i="1" s="1"/>
  <c r="M49" i="1"/>
  <c r="P58" i="1"/>
  <c r="Q58" i="1" s="1"/>
  <c r="P57" i="1"/>
  <c r="Q57" i="1" s="1"/>
  <c r="M57" i="1"/>
  <c r="P55" i="1"/>
  <c r="Q55" i="1" s="1"/>
  <c r="M55" i="1"/>
  <c r="P53" i="1"/>
  <c r="Q53" i="1" s="1"/>
  <c r="M53" i="1"/>
  <c r="P41" i="1"/>
  <c r="Q41" i="1" s="1"/>
  <c r="M41" i="1"/>
  <c r="M36" i="1"/>
  <c r="P36" i="1"/>
  <c r="Q36" i="1" s="1"/>
  <c r="P40" i="1"/>
  <c r="Q40" i="1" s="1"/>
  <c r="M40" i="1"/>
  <c r="P38" i="1"/>
  <c r="Q38" i="1" s="1"/>
  <c r="M38" i="1"/>
  <c r="P37" i="1"/>
  <c r="Q37" i="1" s="1"/>
  <c r="M37" i="1"/>
  <c r="P35" i="1"/>
  <c r="M35" i="1"/>
  <c r="P42" i="1"/>
  <c r="Q42" i="1" s="1"/>
  <c r="M42" i="1"/>
  <c r="Q8" i="1" l="1"/>
  <c r="Q35" i="1"/>
  <c r="P6" i="1"/>
  <c r="P60" i="1"/>
  <c r="P33" i="1" s="1"/>
  <c r="Q60" i="1"/>
  <c r="Q33" i="1" s="1"/>
  <c r="P4" i="1" l="1"/>
  <c r="Q6" i="1"/>
  <c r="Q4" i="1" s="1"/>
</calcChain>
</file>

<file path=xl/sharedStrings.xml><?xml version="1.0" encoding="utf-8"?>
<sst xmlns="http://schemas.openxmlformats.org/spreadsheetml/2006/main" count="250" uniqueCount="158">
  <si>
    <t>L.p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</si>
  <si>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</si>
  <si>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</si>
  <si>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</si>
  <si>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</si>
  <si>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</si>
  <si>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</si>
  <si>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</si>
  <si>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</si>
  <si>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</si>
  <si>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</si>
  <si>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</si>
  <si>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</si>
  <si>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</si>
  <si>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</si>
  <si>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</si>
  <si>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</si>
  <si>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11.</t>
  </si>
  <si>
    <t>Jedn.
miary</t>
  </si>
  <si>
    <t>Wymagane przez Zamawiającego parametry zamawianego produktu</t>
  </si>
  <si>
    <t>Nazwa producenta oferowanego produktu</t>
  </si>
  <si>
    <t>rolka</t>
  </si>
  <si>
    <t>litr</t>
  </si>
  <si>
    <t>kg</t>
  </si>
  <si>
    <t>Papier toaletowy 48 mb</t>
  </si>
  <si>
    <t>ręcznik zz 2w 2x18 g 3000</t>
  </si>
  <si>
    <t>Velvet</t>
  </si>
  <si>
    <t>Chusteczki Elfi 100 szt</t>
  </si>
  <si>
    <t>PCC Konsumer Cosmed</t>
  </si>
  <si>
    <t>Soft Care Deluxe Hand Soap</t>
  </si>
  <si>
    <t>Diversey</t>
  </si>
  <si>
    <t>Soft Care Deluxe Foam</t>
  </si>
  <si>
    <t>Garchem</t>
  </si>
  <si>
    <t>Gold-Drop</t>
  </si>
  <si>
    <t>Cena jednostkowa brutto (zł)</t>
  </si>
  <si>
    <t>ILOŚĆ</t>
  </si>
  <si>
    <t>19.</t>
  </si>
  <si>
    <t>20.</t>
  </si>
  <si>
    <t>Bella Tampo Regular</t>
  </si>
  <si>
    <t>Bella</t>
  </si>
  <si>
    <t>Bella perfecta ULTRA blue</t>
  </si>
  <si>
    <t>Oblicz zamówienie</t>
  </si>
  <si>
    <t>ZAMÓWIENIE</t>
  </si>
  <si>
    <t>Zgłaszający</t>
  </si>
  <si>
    <t>Jednostka organizacyjna Uczelni:</t>
  </si>
  <si>
    <t>Adres e-mail:</t>
  </si>
  <si>
    <t>Telefon do kontaktu:</t>
  </si>
  <si>
    <t>Adres dostawy: </t>
  </si>
  <si>
    <t>*</t>
  </si>
  <si>
    <t>* pola wymagane</t>
  </si>
  <si>
    <t>Numer pokoju:</t>
  </si>
  <si>
    <t>Uwagi do dostawy:</t>
  </si>
  <si>
    <t>Źródło finansowania</t>
  </si>
  <si>
    <t>przeznaczona kwota</t>
  </si>
  <si>
    <t>źródło finansowania</t>
  </si>
  <si>
    <t>Imię i nazwisko:</t>
  </si>
  <si>
    <t>Uwagi do zamówienia</t>
  </si>
  <si>
    <t>Miejsce dostawy</t>
  </si>
  <si>
    <t>ARTYKUŁY HIGIENICZNE  - Zamówienie</t>
  </si>
  <si>
    <t>umowa ZK-DZP.262.92.2026
symbol umowy w TETA: UZRK/ZK-DAZ/2026/00006</t>
  </si>
  <si>
    <t>Pełna nazwa oferowanego produktu (według producenta)</t>
  </si>
  <si>
    <t>Numer katalogowy oferowanego produktu (wg producenta) lub kod produktu (wg producenta) lub kod EAN oferowanego produktu.</t>
  </si>
  <si>
    <t>Papier toaletowy w roli, dwuwarstwowy, wykonany z celulozy, w kolorze białym [min.82% białości], perforowany, z wytłoczonym wzorem . Wysokość roli 9cm (+/- 1mm ); długość roli 150 m ( +/ - 2%) rolka zawiera min. 655 listków; , średnica max 20cm . Gramatura całkowita min. 32 g/m² ( +/- 2%). Pakowany w oryginalne opakowania zbiorcze, najlepiej ekologiczne. Każde opakowanie  z wyraźnym oznaczeniem kodu producenta. Niezbędny dokument producenta potwierdzający parametry papieru.</t>
  </si>
  <si>
    <t>Papier Jumbo celuloza 52895 150cm</t>
  </si>
  <si>
    <t>Gricard</t>
  </si>
  <si>
    <t>Papier toaletowy makulaturowy, gofrowany,  jednowarstwowy, o gramaturze 37gr/m2 (+/-5%) ,  szerokość od 90 mm (+/-2mm). Długość min. 50 mb, (+/- 5%), średnica rolki  10,5-11cm. Niezbędny dokument producenta potwierdzający parametry papieru</t>
  </si>
  <si>
    <t>Papier standard szary 1W 50m</t>
  </si>
  <si>
    <t>Papier toaletowy, jednowarstwowy wykonany z makulatury. Rolka o średnicy 180 - 190 mm, szerokość roli 95mm, gramatura min. 36 [g/m2], długość papieru na rolce min. 140 metrów (tolerancja wymiarów w zakresie średnicy, długości i szerokości -(±) 1%). Pakowany w oryginalne opakowania zbiorcze, każde opakowanie  z wyraźnym oznaczeniem kodu producenta. Niezbędny dokument producenta potwierdzający parametry papieru</t>
  </si>
  <si>
    <t>Papier Jumbo Szary 140m</t>
  </si>
  <si>
    <t>Papier toaletowy biały, makulaturowy dwuwarstwowy, tłoczony, perforowany, szerokość  94-100mmm. Rolka o średnicy w zakresie od 120 do 130 mm, długość na rolce  min.48 mb. (tolerancja wymiarów w zakresie średnicy, długości i szerokości -(±) 1%), minimum 400 odcinków, gramatura min. 17,5 [g/m2] każda warstwa. Pakowany w oryginalne opakowania zbiorcze, każde  z wyraźnym oznaczeniem kodu producenta i kodem EAN. Niezbędny dokument producenta potwierdzający parametry papieru</t>
  </si>
  <si>
    <t>Ręcznik papierowy Zig Zag , 2 warstwowy, wykonany z celulozy, biały.Wymiary 230x232mm (+/-1%), gramatura min 2x18g. Posiada certyfikat Ecolabel lub równoważny. Ilość listków w kartonie minimum 3000. Pakowany w oryginalne opakowania zbiorcze, każde  z wyraźnym oznaczeniem kodu producenta i kodem EAN.</t>
  </si>
  <si>
    <t>Czyściwo perforowane w roli centralnego dozowania.
Posiadające wyjmowaną gilzę. Chłonne, wytrzymałe, 1-warstwowe w kolorze białym (nasycenie bieli min. 82%), wykonane z mixu makulatutowo-celulozowego lub celulozy, o wymiarach odcinka 19,8 x 35 cm ( +/- 2%). Długość rolki 300 m (+ - 2%), ilość odcinków 857 szt. (+/-2%), gramatura min. 24,5 g/m2. Posiadający atest dopuszczający do kontaktu z żywnością, certyfikat Ecolabel Na opakowaniu zbiorczym etykieta producenta z opisem produktu, numerem katalogowym, kodem EAN oraz numerem partii.</t>
  </si>
  <si>
    <t>Ręcznik 473242</t>
  </si>
  <si>
    <t>Tork / Essity</t>
  </si>
  <si>
    <t xml:space="preserve">Czyściwo perforowane w roli centralnego dozowania, do lekkich zabrudzeń. Posiadające wyjmowaną gilzę . Chłonne, wytrzymałe, 1 -warstwowe w kolorze białym ( nasycenie bieli 82%), wykonane z mixu makulatutowo-celulozowego o wymiarach odcinka 19,8 x 35 cm ( + - 2%). Długość rolki 120 m (+ - 2%), ilość odcinków 343 szt. (+-2%), gramatura 24,5 g/m2. Czyściwo dozowanie przez dozownik po jednym odcinku. Każda rolka posiada wskaźnik zużycia wkładu ułatwiający planowanie obsługi wymiany rolki i ograniczający sytuacje z brakiem papieru w dozowniku. Posiadający atest dopuszczający do kontaktu z żywnością, certyfikat Ecolabel oraz ISO 14001 lub równoważny. Na opakowaniu zbiorczym etykieta producenta z opisem produktu, numerem katalogowym, kodem EAN oraz numerem partii. </t>
  </si>
  <si>
    <t>Ręcznik 473246</t>
  </si>
  <si>
    <t xml:space="preserve">Ręcznik w składce V-fold o wymiarach listka minimum 230x213mm (tolerancja wymiarów - (±) 1%), biały, 1- warstwowy. gramatura min 32g/m2 Pakowany w oryginalne opakowania zbiorcze w ilości minimum 4000 listków, każde z wyraźnym oznaczeniem kodu producentai kodem EAN. </t>
  </si>
  <si>
    <t>91125D, ręcznik zz 23x21</t>
  </si>
  <si>
    <t>91125D</t>
  </si>
  <si>
    <t xml:space="preserve">Chusteczki higieniczne wykonane z celulozy, 2-warstwowe o gramaturze min 2x15,5g, wymiar min 21x21 cm Pakowane po 100 szt.  w kartonie. </t>
  </si>
  <si>
    <t>Grigeo Tissue Sp. z o.o.</t>
  </si>
  <si>
    <t>Elfi Selfie</t>
  </si>
  <si>
    <t>Kremowe mydło w płynie z dodatkiem gliceryny i lanoliny oraz z wyciągiem z aloesu przeznaczone  do mycia i pielęgnacji skóry rąk i ciała Charakteryzuje się bardzo wysoką zawartością surfaktantów oraz dodatków uszlachetniających
Produkt przeznaczony do użytku profesjonalnego,
Posiada pH 6,5 neutralne dla skóry. Opakowanie 5l.</t>
  </si>
  <si>
    <t>Kremowe mydło ROKO</t>
  </si>
  <si>
    <t>ROKO HYGIENE MYDŁO KREMOWE RH-075M MLEKO I MIÓD</t>
  </si>
  <si>
    <t>Mydło do systemu SoftCare Select lub równoważne wkłady 300 ml z zaworkiem silikonowym. Barwa biała, perfumowane.</t>
  </si>
  <si>
    <t>Wydajna piana do mycia rąk do systemu Soft Care Foam lub równoważna, dozowanie: minimum 250 dozowań  ze 100ml wkładu.</t>
  </si>
  <si>
    <t>Mydło w płynie zawierające glicerynę i lanolinę w  opakowaniach o pojemności do 500 ml z pompką do dozowania.</t>
  </si>
  <si>
    <t>Mydło w płynie 4U 500ml</t>
  </si>
  <si>
    <t>Mydło w płynie "4U" 500ml</t>
  </si>
  <si>
    <t>Ręcznik papierowy w roli wykonany z celulozy, biały (min. 80% białości), 2-warstwowy, gofrowany, perforowany, gramatura min. 2x18g/m2, długość min. 65m, szerokość 21-22 cm, średnica roli 13-15 cm,ilość listków min. 300. Tolerancja wymiarów +/- 3%</t>
  </si>
  <si>
    <t>Ręcznik 2W celuloza 65m</t>
  </si>
  <si>
    <t>Szare mydło, kostka o wadze do 0,5kg</t>
  </si>
  <si>
    <t>Mydło szare Attis 200g</t>
  </si>
  <si>
    <t>EAN 5901474037477</t>
  </si>
  <si>
    <t>Papier toaletowy biały, 3-warstwowy, wykonany z celulozy, preforowany,gofrowany , typu domowego,  szerokość roli od 93 mm do 100 mm. Długość min. 28 mb (+/- 2%), średnica roli max 120 mm , gramatura min. 3x15 gr/m2 ( +/-2%)</t>
  </si>
  <si>
    <t>Papier toaletowy 3W 27,5m</t>
  </si>
  <si>
    <t>Pap3W 27.5m</t>
  </si>
  <si>
    <t>Ręczniki papierowe do dozownika w składce, 2 warstwowy,  wykonany z celulozy, biały. Pakowany w oryginalne opakowania zbiorcze z wyraźnym oznaczeniem kodu producenta - ilość listków w kartonie minimum 3700. Wymiary przed złożeniem: 25,5 x 21,2 cm (dł. x szer.) Wymiary po złożeniu 8,5 x 21,2 cm (dł. x szer.)-(tolerancja wymiarów - dł. i szer. (±) 1%).</t>
  </si>
  <si>
    <t>Ręcznik Interfold</t>
  </si>
  <si>
    <t>Interfold 4000</t>
  </si>
  <si>
    <t>Papier toaletowy jednowarstwowy, szary, makulatorowy, gofrowany, utwardzany, rozpuszczalny w wodzie długość rolki min. 200m ( +/- 5%), szerokość 90mmm ( +/-2mm )gramatura min 32g/m2 (+/- 2g) średnica rolki 195mm (+/- 5mm)</t>
  </si>
  <si>
    <t>Papier toaletowy 1W Jumbo 200m</t>
  </si>
  <si>
    <t>W00200</t>
  </si>
  <si>
    <t>Tampony wyposażone w specjalne rowki, które ułatwiaja dystrybucje i odprowadzanie krwi menstruacyjnej. Testowane dermatologocznie. Bez aplikatora, rozmiar regular, opakowanie po 8 sztuk</t>
  </si>
  <si>
    <t>EAN 5900516320294</t>
  </si>
  <si>
    <t>opak.</t>
  </si>
  <si>
    <t>Podpaski pakowane indywidualnie, bezzapachowe, o grubości 2 mm. Warstwa spodnia wykonana z folii oddychajacej. Warstwa wierzchnia pokryta delikatna włókniną Extra Soft. Chłonny wkład neutralizujacy intymny zapach. Stabilny pasek klejacy i szerokie osłonki boczne zapobiegajace przesuwaniu podpaski. Bez elementów lateksowych.Opakowanie po 10 sztuk</t>
  </si>
  <si>
    <t>EAN 5900516305246</t>
  </si>
  <si>
    <t>Papier toaletowy typu Satino PureSoft Kleinrollen lub równoważny, przeznaczony do stosowania w toaletach i sanitariatach. Miękki, chłonny i bezpieczny dla skóry, a jednocześnie odpowiednio wytrzymały w użyciu.
Charakteryzującym  się bardzo szybkim rozpuszczaniem w wodzie,ulegającym rozpadowi w ciągu 20 s po wrzuceniu do muszli klozetowej Papier wykonany w 100% z kartonu i papieru pochodzącego z recyklingu, bez użycia świeżej celulozy drzewnej, bez bielenia chlorem, o naturalnej jasnobeżowej barwie.Papier co najmniej dwuwarstwowy, preferowane dwie warstwy;długość rolki około 26–30 m; szerokość wstęgi około 9–10 cm;
wymiar pojedynczego listka około 9,5 × 11 cm;
liczba listków na rolce około 240–260 sztuk;
gramatura około 15–17 g/m² na warstwę.
Papier kompatybilny ze standardowymi dozownikami do małych rolek papieru toaletowego.Produkt posiada certyfikaty potwierdzające jego ekologiczny charakter i zrównoważoną produkcję, w szczególności FSC Recycled oraz EU Ecolabel lub równoważne.Papier dostarczany w fabrycznie zamkniętych opakowaniach producenta, oznakowanych nazwą produktu, producenta oraz informacją o pochodzeniu surowca z recyklingu.</t>
  </si>
  <si>
    <t>066540</t>
  </si>
  <si>
    <t>Satino</t>
  </si>
  <si>
    <t>22.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</si>
  <si>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250 -500 ml z pompką do dozowania.</t>
  </si>
  <si>
    <t>Draco Manusteril</t>
  </si>
  <si>
    <t>Draco</t>
  </si>
  <si>
    <t>E80</t>
  </si>
  <si>
    <t>23.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</si>
  <si>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5 litrów.</t>
  </si>
  <si>
    <t>24.</t>
  </si>
  <si>
    <r>
      <t xml:space="preserve">Profesjonalna żel/pasta do mycia średnio i mocno zabrudzonych rąk. Do czyszczenia rąk ze smarów, ropopochodnych zabrudzeń. Zawiera naturalny biodegradowalny środek ścierny . Zapewnia doskonałe efekty mycia przy jednoczesnej ochronie dłoni pozostawiając przyjemny zapach. Odczyn PH neutralny dla ludzkiej skóry. Wymagana ulotka i karta charakterystyki.
</t>
    </r>
    <r>
      <rPr>
        <b/>
        <sz val="10"/>
        <rFont val="Arial Narrow"/>
        <family val="2"/>
        <charset val="238"/>
      </rPr>
      <t>Opakowanie 0,2-2L</t>
    </r>
  </si>
  <si>
    <t>Pasta ścierna 500g</t>
  </si>
  <si>
    <t>Gold Drop</t>
  </si>
  <si>
    <t>EAN 5901474109015</t>
  </si>
  <si>
    <t>Cena jednostkowa
netto (zł)</t>
  </si>
  <si>
    <t>z oferty</t>
  </si>
  <si>
    <t>Poz.</t>
  </si>
  <si>
    <t>Stawka  VAT 
(%)</t>
  </si>
  <si>
    <t>4.</t>
  </si>
  <si>
    <t>21.</t>
  </si>
  <si>
    <t>karton
100 szt.</t>
  </si>
  <si>
    <t>Pełna nazwa oferowanego produktu
(według producenta)</t>
  </si>
  <si>
    <t>Wartość zamówienia 
netto (zł)</t>
  </si>
  <si>
    <t>Wartość zamówienia 
brutto (zł)</t>
  </si>
  <si>
    <t>Cena jednostkowa
za opakowanie netto (zł)</t>
  </si>
  <si>
    <t>Cena jednostkowa 
za opakowanie brutto (zł)</t>
  </si>
  <si>
    <t>Jedn.
miary
(opakowanie)</t>
  </si>
  <si>
    <t>VAT</t>
  </si>
  <si>
    <t>op.
( 12 rolek )</t>
  </si>
  <si>
    <t>op.
( 64 rolki )</t>
  </si>
  <si>
    <t>karton
3000 
listków</t>
  </si>
  <si>
    <t>karton
3000
listków</t>
  </si>
  <si>
    <t>op.
( 6 rolek )</t>
  </si>
  <si>
    <t>karton
4000 
listków</t>
  </si>
  <si>
    <t>karton
4000
listków</t>
  </si>
  <si>
    <t>op.
( 5 l )</t>
  </si>
  <si>
    <t>op.
( 300 ml )</t>
  </si>
  <si>
    <t>op.
( 700ml )</t>
  </si>
  <si>
    <t>op.
( 500 ml )</t>
  </si>
  <si>
    <t>szt.
( 200 g )</t>
  </si>
  <si>
    <t>op.
( 8 rolek )</t>
  </si>
  <si>
    <t>karton
? 
listków</t>
  </si>
  <si>
    <t>op.
( 8 szt. )</t>
  </si>
  <si>
    <t>op.
( 10 szt. )</t>
  </si>
  <si>
    <t>op.
( 500ml )</t>
  </si>
  <si>
    <t>op.
( 0,5 l )</t>
  </si>
  <si>
    <t>Numer wniosku o zakup 1: </t>
  </si>
  <si>
    <t>Numer wniosku o zakup 2: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</si>
</sst>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rgb="FF0070C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292929"/>
      <name val="Arial"/>
      <family val="2"/>
      <charset val="238"/>
    </font>
    <font>
      <b/>
      <sz val="11"/>
      <color rgb="FF29292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4" fontId="16" fillId="3" borderId="25" xfId="0" applyNumberFormat="1" applyFont="1" applyFill="1" applyBorder="1" applyAlignment="1">
      <alignment horizontal="center" vertical="center"/>
    </xf>
    <xf numFmtId="44" fontId="16" fillId="3" borderId="26" xfId="0" applyNumberFormat="1" applyFont="1" applyFill="1" applyBorder="1" applyAlignment="1">
      <alignment horizontal="center" vertical="center"/>
    </xf>
    <xf numFmtId="44" fontId="16" fillId="3" borderId="27" xfId="0" applyNumberFormat="1" applyFont="1" applyFill="1" applyBorder="1" applyAlignment="1">
      <alignment horizontal="center" vertical="center"/>
    </xf>
    <xf numFmtId="44" fontId="17" fillId="0" borderId="6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horizontal="center" vertical="center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44" fontId="18" fillId="0" borderId="1" xfId="0" applyNumberFormat="1" applyFont="1" applyBorder="1" applyAlignment="1">
      <alignment vertical="center"/>
    </xf>
    <xf numFmtId="44" fontId="18" fillId="0" borderId="5" xfId="0" applyNumberFormat="1" applyFont="1" applyBorder="1" applyAlignment="1">
      <alignment vertical="center"/>
    </xf>
    <xf numFmtId="0" fontId="18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4" fontId="18" fillId="0" borderId="20" xfId="0" applyNumberFormat="1" applyFont="1" applyBorder="1" applyAlignment="1">
      <alignment vertical="center"/>
    </xf>
    <xf numFmtId="44" fontId="18" fillId="0" borderId="21" xfId="0" applyNumberFormat="1" applyFont="1" applyBorder="1" applyAlignment="1">
      <alignment vertical="center"/>
    </xf>
    <xf numFmtId="0" fontId="12" fillId="2" borderId="1" xfId="0" applyFont="1" applyFill="1" applyBorder="1" applyAlignment="1" applyProtection="1">
      <alignment vertical="center"/>
      <protection locked="0"/>
    </xf>
    <xf numFmtId="0" fontId="18" fillId="2" borderId="29" xfId="0" applyFont="1" applyFill="1" applyBorder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44" fontId="18" fillId="0" borderId="1" xfId="0" applyNumberFormat="1" applyFont="1" applyBorder="1"/>
    <xf numFmtId="44" fontId="18" fillId="0" borderId="37" xfId="0" applyNumberFormat="1" applyFont="1" applyBorder="1"/>
    <xf numFmtId="44" fontId="18" fillId="0" borderId="35" xfId="0" applyNumberFormat="1" applyFont="1" applyBorder="1" applyAlignment="1">
      <alignment horizontal="center"/>
    </xf>
    <xf numFmtId="44" fontId="18" fillId="0" borderId="36" xfId="0" applyNumberFormat="1" applyFont="1" applyBorder="1" applyAlignment="1">
      <alignment horizontal="center"/>
    </xf>
    <xf numFmtId="44" fontId="18" fillId="0" borderId="5" xfId="0" applyNumberFormat="1" applyFont="1" applyBorder="1" applyAlignment="1">
      <alignment horizontal="center"/>
    </xf>
    <xf numFmtId="44" fontId="18" fillId="0" borderId="38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9" fontId="12" fillId="0" borderId="20" xfId="0" applyNumberFormat="1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9" fontId="12" fillId="0" borderId="32" xfId="0" applyNumberFormat="1" applyFont="1" applyBorder="1" applyAlignment="1">
      <alignment horizontal="center"/>
    </xf>
    <xf numFmtId="9" fontId="12" fillId="0" borderId="1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 vertical="center" wrapText="1"/>
    </xf>
    <xf numFmtId="2" fontId="8" fillId="0" borderId="41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vertical="center"/>
    </xf>
    <xf numFmtId="44" fontId="18" fillId="0" borderId="23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4" fontId="21" fillId="0" borderId="1" xfId="0" applyNumberFormat="1" applyFont="1" applyBorder="1" applyAlignment="1">
      <alignment horizontal="center" vertical="center"/>
    </xf>
    <xf numFmtId="9" fontId="21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2" fontId="2" fillId="0" borderId="18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zoomScalePageLayoutView="80" workbookViewId="0">
      <pane ySplit="8" topLeftCell="A9" activePane="bottomLeft" state="frozen"/>
      <selection pane="bottomLeft" activeCell="E26" sqref="E26"/>
    </sheetView>
  </sheetViews>
  <sheetFormatPr defaultRowHeight="15" x14ac:dyDescent="0.25"/>
  <cols>
    <col min="1" max="1" width="3.140625" bestFit="1" customWidth="1"/>
    <col min="2" max="2" width="46.140625" customWidth="1"/>
    <col min="3" max="3" width="32.5703125" customWidth="1"/>
    <col min="4" max="4" width="20.5703125" customWidth="1"/>
    <col min="5" max="5" width="24.42578125" customWidth="1"/>
    <col min="6" max="6" width="8.42578125" style="2" customWidth="1"/>
    <col min="7" max="7" width="10.42578125" style="3" customWidth="1"/>
    <col min="8" max="8" width="6.85546875" style="3" customWidth="1"/>
    <col min="9" max="9" width="10.140625" style="3" customWidth="1"/>
    <col min="10" max="10" width="10.5703125" style="3" customWidth="1"/>
    <col min="11" max="11" width="11.42578125" style="3" customWidth="1"/>
    <col min="12" max="12" width="6.85546875" style="3" customWidth="1"/>
    <col min="13" max="13" width="11.28515625" style="3" customWidth="1"/>
    <col min="14" max="14" width="6.140625" style="3" customWidth="1"/>
    <col min="16" max="17" width="16.85546875" bestFit="1" customWidth="1"/>
  </cols>
  <sheetData>
    <row r="1" spans="1:17" ht="30.75" customHeight="1" x14ac:dyDescent="0.2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19"/>
    </row>
    <row r="2" spans="1:17" ht="21" x14ac:dyDescent="0.35">
      <c r="A2" s="90" t="s">
        <v>58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5" thickBot="1" x14ac:dyDescent="0.3">
      <c r="M4" s="88" t="s">
        <v>41</v>
      </c>
      <c r="N4" s="89"/>
      <c r="O4" s="89"/>
      <c r="P4" s="63">
        <f>P6+P7+P8</f>
        <v>0</v>
      </c>
      <c r="Q4" s="64">
        <f>Q6+Q7+Q8</f>
        <v>0</v>
      </c>
    </row>
    <row r="5" spans="1:17" ht="54.75" thickBot="1" x14ac:dyDescent="0.3">
      <c r="A5" s="4" t="s">
        <v>0</v>
      </c>
      <c r="B5" s="4" t="s">
        <v>19</v>
      </c>
      <c r="C5" s="4" t="s">
        <v>60</v>
      </c>
      <c r="D5" s="4" t="s">
        <v>20</v>
      </c>
      <c r="E5" s="4" t="s">
        <v>61</v>
      </c>
      <c r="F5" s="4" t="s">
        <v>18</v>
      </c>
      <c r="G5" s="5" t="s">
        <v>124</v>
      </c>
      <c r="H5" s="5" t="s">
        <v>127</v>
      </c>
      <c r="I5" s="5" t="s">
        <v>34</v>
      </c>
      <c r="J5" s="4" t="s">
        <v>136</v>
      </c>
      <c r="K5" s="5" t="s">
        <v>134</v>
      </c>
      <c r="L5" s="5" t="s">
        <v>127</v>
      </c>
      <c r="M5" s="20" t="s">
        <v>135</v>
      </c>
      <c r="N5" s="47" t="s">
        <v>126</v>
      </c>
      <c r="O5" s="48" t="s">
        <v>35</v>
      </c>
      <c r="P5" s="61" t="s">
        <v>132</v>
      </c>
      <c r="Q5" s="62" t="s">
        <v>133</v>
      </c>
    </row>
    <row r="6" spans="1:17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5" t="s">
        <v>137</v>
      </c>
      <c r="O6" s="56">
        <v>0.23</v>
      </c>
      <c r="P6" s="51">
        <f>P35+P36+P37+P38+P39+P40+P41+P42+P43+P44+P45+P46+P47+P48+P49+P50+P51+P52+P55</f>
        <v>0</v>
      </c>
      <c r="Q6" s="52">
        <f>P6+P6*O6</f>
        <v>0</v>
      </c>
    </row>
    <row r="7" spans="1:17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0" t="s">
        <v>137</v>
      </c>
      <c r="O7" s="59">
        <v>0.08</v>
      </c>
      <c r="P7" s="49">
        <f>P56+P57+P58</f>
        <v>0</v>
      </c>
      <c r="Q7" s="53">
        <f>P7+P7*O7</f>
        <v>0</v>
      </c>
    </row>
    <row r="8" spans="1:17" ht="19.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7" t="s">
        <v>137</v>
      </c>
      <c r="O8" s="58">
        <v>0.05</v>
      </c>
      <c r="P8" s="50">
        <f>P53+P54</f>
        <v>0</v>
      </c>
      <c r="Q8" s="54">
        <f>P8+P8*O8</f>
        <v>0</v>
      </c>
    </row>
    <row r="9" spans="1:17" x14ac:dyDescent="0.25">
      <c r="A9" s="1"/>
      <c r="B9" s="6" t="s">
        <v>42</v>
      </c>
      <c r="C9" s="93" t="s">
        <v>49</v>
      </c>
      <c r="D9" s="93"/>
      <c r="E9" s="18"/>
      <c r="F9" s="1"/>
      <c r="G9" s="1"/>
      <c r="H9" s="1"/>
      <c r="I9" s="1"/>
      <c r="J9" s="1"/>
      <c r="K9" s="1"/>
      <c r="L9" s="1"/>
      <c r="M9" s="1"/>
      <c r="N9" s="1"/>
      <c r="O9" s="46"/>
    </row>
    <row r="10" spans="1:17" x14ac:dyDescent="0.25">
      <c r="A10" s="1"/>
      <c r="B10" s="105"/>
      <c r="C10" s="106"/>
      <c r="D10" s="107"/>
      <c r="E10" s="1"/>
      <c r="F10" s="1"/>
      <c r="G10" s="1"/>
      <c r="H10" s="1"/>
      <c r="I10" s="1"/>
      <c r="J10" s="1"/>
      <c r="K10" s="7"/>
      <c r="L10" s="7"/>
      <c r="M10" s="7"/>
      <c r="N10" s="7"/>
      <c r="O10" s="7"/>
      <c r="P10" s="7"/>
      <c r="Q10" s="7"/>
    </row>
    <row r="11" spans="1:17" x14ac:dyDescent="0.25">
      <c r="A11" s="1"/>
      <c r="B11" s="8" t="s">
        <v>43</v>
      </c>
      <c r="C11" s="95"/>
      <c r="D11" s="95"/>
      <c r="E11" s="35"/>
      <c r="F11" s="1"/>
      <c r="G11" s="1"/>
      <c r="H11" s="1"/>
      <c r="I11" s="1"/>
      <c r="J11" s="1"/>
      <c r="K11" s="7"/>
      <c r="L11" s="7"/>
      <c r="M11" s="7"/>
      <c r="N11" s="7"/>
      <c r="O11" s="7"/>
      <c r="P11" s="7"/>
      <c r="Q11" s="7"/>
    </row>
    <row r="12" spans="1:17" x14ac:dyDescent="0.25">
      <c r="A12" s="1"/>
      <c r="B12" s="9" t="s">
        <v>44</v>
      </c>
      <c r="C12" s="94" t="s">
        <v>48</v>
      </c>
      <c r="D12" s="94"/>
      <c r="E12" s="36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</row>
    <row r="13" spans="1:17" x14ac:dyDescent="0.25">
      <c r="A13" s="1"/>
      <c r="B13" s="9" t="s">
        <v>55</v>
      </c>
      <c r="C13" s="94" t="s">
        <v>48</v>
      </c>
      <c r="D13" s="94"/>
      <c r="E13" s="36"/>
      <c r="F13" s="1"/>
      <c r="G13" s="1"/>
      <c r="H13" s="1"/>
      <c r="I13" s="1"/>
      <c r="J13" s="1"/>
      <c r="K13" s="7"/>
      <c r="L13" s="7"/>
      <c r="M13" s="7"/>
      <c r="N13" s="7"/>
      <c r="O13" s="7"/>
      <c r="P13" s="7"/>
      <c r="Q13" s="7"/>
    </row>
    <row r="14" spans="1:17" x14ac:dyDescent="0.25">
      <c r="A14" s="1"/>
      <c r="B14" s="9" t="s">
        <v>45</v>
      </c>
      <c r="C14" s="94" t="s">
        <v>48</v>
      </c>
      <c r="D14" s="94"/>
      <c r="E14" s="36"/>
      <c r="F14" s="1"/>
      <c r="G14" s="1"/>
      <c r="H14" s="1"/>
      <c r="I14" s="1"/>
      <c r="J14" s="1"/>
      <c r="K14" s="7"/>
      <c r="L14" s="7"/>
      <c r="M14" s="7"/>
      <c r="N14" s="7"/>
      <c r="O14" s="7"/>
      <c r="P14" s="7"/>
      <c r="Q14" s="7"/>
    </row>
    <row r="15" spans="1:17" x14ac:dyDescent="0.25">
      <c r="A15" s="1"/>
      <c r="B15" s="9" t="s">
        <v>46</v>
      </c>
      <c r="C15" s="94" t="s">
        <v>48</v>
      </c>
      <c r="D15" s="94"/>
      <c r="E15" s="36"/>
      <c r="F15" s="1"/>
      <c r="G15" s="1"/>
      <c r="H15" s="1"/>
      <c r="I15" s="1"/>
      <c r="J15" s="1"/>
      <c r="K15" s="7"/>
      <c r="L15" s="7"/>
      <c r="M15" s="7"/>
      <c r="N15" s="7"/>
      <c r="O15" s="7"/>
      <c r="P15" s="7"/>
      <c r="Q15" s="7"/>
    </row>
    <row r="16" spans="1:17" x14ac:dyDescent="0.25">
      <c r="A16" s="1"/>
      <c r="B16" s="96"/>
      <c r="C16" s="97"/>
      <c r="D16" s="98"/>
      <c r="E16" s="37"/>
      <c r="F16" s="1"/>
      <c r="G16" s="1"/>
      <c r="H16" s="1"/>
      <c r="I16" s="1"/>
      <c r="J16" s="1"/>
      <c r="K16" s="7"/>
      <c r="L16" s="7"/>
      <c r="M16" s="7"/>
      <c r="N16" s="7"/>
      <c r="O16" s="7"/>
      <c r="P16" s="7"/>
      <c r="Q16" s="7"/>
    </row>
    <row r="17" spans="1:17" x14ac:dyDescent="0.25">
      <c r="A17" s="1"/>
      <c r="B17" s="8" t="s">
        <v>57</v>
      </c>
      <c r="C17" s="94" t="s">
        <v>48</v>
      </c>
      <c r="D17" s="94"/>
      <c r="E17" s="36"/>
      <c r="F17" s="1"/>
      <c r="G17" s="1"/>
      <c r="H17" s="1"/>
      <c r="I17" s="1"/>
      <c r="J17" s="1"/>
      <c r="K17" s="7"/>
      <c r="L17" s="7"/>
      <c r="M17" s="7"/>
      <c r="N17" s="7"/>
      <c r="O17" s="7"/>
      <c r="P17" s="7"/>
      <c r="Q17" s="7"/>
    </row>
    <row r="18" spans="1:17" x14ac:dyDescent="0.25">
      <c r="A18" s="1"/>
      <c r="B18" s="9" t="s">
        <v>47</v>
      </c>
      <c r="C18" s="94" t="s">
        <v>48</v>
      </c>
      <c r="D18" s="94"/>
      <c r="E18" s="36"/>
      <c r="F18" s="1"/>
      <c r="G18" s="1"/>
      <c r="H18" s="1"/>
      <c r="I18" s="1"/>
      <c r="J18" s="1"/>
      <c r="K18" s="7"/>
      <c r="L18" s="7"/>
      <c r="M18" s="7"/>
      <c r="N18" s="7"/>
      <c r="O18" s="7"/>
      <c r="P18" s="7"/>
      <c r="Q18" s="7"/>
    </row>
    <row r="19" spans="1:17" x14ac:dyDescent="0.25">
      <c r="A19" s="1"/>
      <c r="B19" s="9" t="s">
        <v>50</v>
      </c>
      <c r="C19" s="94" t="s">
        <v>48</v>
      </c>
      <c r="D19" s="94"/>
      <c r="E19" s="36"/>
      <c r="F19" s="1"/>
      <c r="G19" s="1"/>
      <c r="H19" s="1"/>
      <c r="I19" s="1"/>
      <c r="J19" s="1"/>
      <c r="K19" s="7"/>
      <c r="L19" s="7"/>
      <c r="M19" s="7"/>
      <c r="N19" s="7"/>
      <c r="O19" s="7"/>
      <c r="P19" s="7"/>
      <c r="Q19" s="7"/>
    </row>
    <row r="20" spans="1:17" x14ac:dyDescent="0.25">
      <c r="A20" s="1"/>
      <c r="B20" s="9" t="s">
        <v>51</v>
      </c>
      <c r="C20" s="94"/>
      <c r="D20" s="94"/>
      <c r="E20" s="36"/>
      <c r="F20" s="1"/>
      <c r="G20" s="1"/>
      <c r="H20" s="1"/>
      <c r="I20" s="1"/>
      <c r="J20" s="1"/>
      <c r="K20" s="7"/>
      <c r="L20" s="7"/>
      <c r="M20" s="7"/>
      <c r="N20" s="7"/>
      <c r="O20" s="7"/>
      <c r="P20" s="7"/>
      <c r="Q20" s="7"/>
    </row>
    <row r="21" spans="1:17" x14ac:dyDescent="0.25">
      <c r="A21" s="1"/>
      <c r="B21" s="113"/>
      <c r="C21" s="114"/>
      <c r="D21" s="115"/>
      <c r="E21" s="38"/>
      <c r="F21" s="1"/>
      <c r="G21" s="1"/>
      <c r="H21" s="1"/>
      <c r="I21" s="1"/>
      <c r="J21" s="1"/>
      <c r="K21" s="7"/>
      <c r="L21" s="7"/>
      <c r="M21" s="7"/>
      <c r="N21" s="7"/>
      <c r="O21" s="7"/>
      <c r="P21" s="7"/>
      <c r="Q21" s="7"/>
    </row>
    <row r="22" spans="1:17" x14ac:dyDescent="0.25">
      <c r="A22" s="1"/>
      <c r="B22" s="8" t="s">
        <v>52</v>
      </c>
      <c r="C22" s="10" t="s">
        <v>54</v>
      </c>
      <c r="D22" s="10" t="s">
        <v>53</v>
      </c>
      <c r="E22" s="39"/>
      <c r="F22" s="1"/>
      <c r="G22" s="1"/>
      <c r="H22" s="1"/>
      <c r="I22" s="1"/>
      <c r="J22" s="1"/>
      <c r="K22" s="7"/>
      <c r="L22" s="7"/>
      <c r="M22" s="7"/>
      <c r="N22" s="7"/>
      <c r="O22" s="7"/>
      <c r="P22" s="7"/>
      <c r="Q22" s="7"/>
    </row>
    <row r="23" spans="1:17" ht="31.5" customHeight="1" x14ac:dyDescent="0.25">
      <c r="A23" s="1"/>
      <c r="B23" s="9" t="s">
        <v>156</v>
      </c>
      <c r="C23" s="44" t="s">
        <v>48</v>
      </c>
      <c r="D23" s="44" t="s">
        <v>48</v>
      </c>
      <c r="E23" s="40"/>
      <c r="F23" s="1"/>
      <c r="G23" s="1"/>
      <c r="H23" s="1"/>
      <c r="I23" s="1"/>
      <c r="J23" s="1"/>
      <c r="K23" s="7"/>
      <c r="L23" s="7"/>
      <c r="M23" s="7"/>
      <c r="N23" s="7"/>
      <c r="O23" s="7"/>
      <c r="P23" s="7"/>
      <c r="Q23" s="7"/>
    </row>
    <row r="24" spans="1:17" ht="30.75" customHeight="1" x14ac:dyDescent="0.25">
      <c r="A24" s="1"/>
      <c r="B24" s="9" t="s">
        <v>157</v>
      </c>
      <c r="C24" s="44"/>
      <c r="D24" s="44"/>
      <c r="E24" s="40"/>
      <c r="F24" s="1"/>
      <c r="G24" s="1"/>
      <c r="H24" s="1"/>
      <c r="I24" s="1"/>
      <c r="J24" s="1"/>
      <c r="K24" s="1"/>
      <c r="L24" s="1"/>
      <c r="M24" s="1"/>
      <c r="N24" s="1"/>
    </row>
    <row r="25" spans="1:17" x14ac:dyDescent="0.25">
      <c r="A25" s="1"/>
      <c r="B25" s="113"/>
      <c r="C25" s="114"/>
      <c r="D25" s="115"/>
      <c r="E25" s="38"/>
      <c r="F25" s="1"/>
      <c r="G25" s="1"/>
      <c r="H25" s="1"/>
      <c r="I25" s="1"/>
      <c r="J25" s="1"/>
      <c r="K25" s="1"/>
      <c r="L25" s="1"/>
      <c r="M25" s="1"/>
      <c r="N25" s="1"/>
    </row>
    <row r="26" spans="1:17" x14ac:dyDescent="0.25">
      <c r="A26" s="1"/>
      <c r="B26" s="11" t="s">
        <v>56</v>
      </c>
      <c r="C26" s="108"/>
      <c r="D26" s="108"/>
      <c r="E26" s="35"/>
      <c r="F26" s="1"/>
      <c r="G26" s="1"/>
      <c r="H26" s="1"/>
      <c r="I26" s="1"/>
      <c r="J26" s="1"/>
      <c r="K26" s="1"/>
      <c r="L26" s="1"/>
      <c r="M26" s="1"/>
      <c r="N26" s="1"/>
    </row>
    <row r="27" spans="1:17" x14ac:dyDescent="0.25">
      <c r="A27" s="1"/>
      <c r="B27" s="110"/>
      <c r="C27" s="111"/>
      <c r="D27" s="112"/>
      <c r="E27" s="41"/>
      <c r="F27" s="1"/>
      <c r="G27" s="1"/>
      <c r="H27" s="1"/>
      <c r="I27" s="1"/>
      <c r="J27" s="1"/>
      <c r="K27" s="1"/>
      <c r="L27" s="1"/>
      <c r="M27" s="1"/>
      <c r="N27" s="1"/>
    </row>
    <row r="28" spans="1:17" x14ac:dyDescent="0.25">
      <c r="A28" s="1"/>
      <c r="B28" s="99"/>
      <c r="C28" s="100"/>
      <c r="D28" s="101"/>
      <c r="E28" s="41"/>
      <c r="F28" s="1"/>
      <c r="G28" s="1"/>
      <c r="H28" s="1"/>
      <c r="I28" s="1"/>
      <c r="J28" s="1"/>
      <c r="K28" s="1"/>
      <c r="L28" s="1"/>
      <c r="M28" s="1"/>
      <c r="N28" s="1"/>
    </row>
    <row r="29" spans="1:17" x14ac:dyDescent="0.25">
      <c r="A29" s="1"/>
      <c r="B29" s="99"/>
      <c r="C29" s="100"/>
      <c r="D29" s="101"/>
      <c r="E29" s="41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25">
      <c r="A30" s="1"/>
      <c r="B30" s="99"/>
      <c r="C30" s="100"/>
      <c r="D30" s="101"/>
      <c r="E30" s="41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25">
      <c r="A31" s="1"/>
      <c r="B31" s="102"/>
      <c r="C31" s="103"/>
      <c r="D31" s="104"/>
      <c r="E31" s="41"/>
      <c r="F31" s="1"/>
      <c r="G31" s="1"/>
      <c r="H31" s="1"/>
      <c r="I31" s="1"/>
      <c r="J31" s="1"/>
      <c r="K31" s="1"/>
      <c r="L31" s="1"/>
      <c r="M31" s="1"/>
      <c r="N31" s="1"/>
    </row>
    <row r="32" spans="1:17" ht="15.75" thickBot="1" x14ac:dyDescent="0.3">
      <c r="A32" s="1"/>
      <c r="B32" s="1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8" ht="19.5" thickBot="1" x14ac:dyDescent="0.3">
      <c r="F33" s="92" t="s">
        <v>125</v>
      </c>
      <c r="G33" s="92"/>
      <c r="M33" s="88" t="s">
        <v>41</v>
      </c>
      <c r="N33" s="89"/>
      <c r="O33" s="109"/>
      <c r="P33" s="42">
        <f>P60</f>
        <v>0</v>
      </c>
      <c r="Q33" s="43">
        <f>Q60</f>
        <v>0</v>
      </c>
    </row>
    <row r="34" spans="1:18" ht="54.75" thickBot="1" x14ac:dyDescent="0.3">
      <c r="A34" s="65" t="s">
        <v>0</v>
      </c>
      <c r="B34" s="65" t="s">
        <v>19</v>
      </c>
      <c r="C34" s="66" t="s">
        <v>131</v>
      </c>
      <c r="D34" s="66" t="s">
        <v>20</v>
      </c>
      <c r="E34" s="66" t="s">
        <v>61</v>
      </c>
      <c r="F34" s="65" t="s">
        <v>18</v>
      </c>
      <c r="G34" s="67" t="s">
        <v>124</v>
      </c>
      <c r="H34" s="67" t="s">
        <v>127</v>
      </c>
      <c r="I34" s="67" t="s">
        <v>34</v>
      </c>
      <c r="J34" s="65" t="s">
        <v>136</v>
      </c>
      <c r="K34" s="68" t="s">
        <v>134</v>
      </c>
      <c r="L34" s="67" t="s">
        <v>127</v>
      </c>
      <c r="M34" s="69" t="s">
        <v>135</v>
      </c>
      <c r="N34" s="24" t="s">
        <v>126</v>
      </c>
      <c r="O34" s="23" t="s">
        <v>35</v>
      </c>
      <c r="P34" s="21" t="s">
        <v>132</v>
      </c>
      <c r="Q34" s="22" t="s">
        <v>133</v>
      </c>
    </row>
    <row r="35" spans="1:18" ht="114.75" x14ac:dyDescent="0.25">
      <c r="A35" s="70" t="s">
        <v>1</v>
      </c>
      <c r="B35" s="17" t="s">
        <v>62</v>
      </c>
      <c r="C35" s="17" t="s">
        <v>63</v>
      </c>
      <c r="D35" s="17" t="s">
        <v>64</v>
      </c>
      <c r="E35" s="71">
        <v>52895</v>
      </c>
      <c r="F35" s="72" t="s">
        <v>21</v>
      </c>
      <c r="G35" s="73">
        <v>3.9</v>
      </c>
      <c r="H35" s="74">
        <v>0.23</v>
      </c>
      <c r="I35" s="73">
        <f>G35+G35*H35</f>
        <v>4.7969999999999997</v>
      </c>
      <c r="J35" s="13" t="s">
        <v>138</v>
      </c>
      <c r="K35" s="75">
        <f>G35*12</f>
        <v>46.8</v>
      </c>
      <c r="L35" s="74">
        <v>0.23</v>
      </c>
      <c r="M35" s="76">
        <f>K35+K35*L35</f>
        <v>57.563999999999993</v>
      </c>
      <c r="N35" s="25" t="s">
        <v>1</v>
      </c>
      <c r="O35" s="30"/>
      <c r="P35" s="32">
        <f t="shared" ref="P35" si="0">K35*O35</f>
        <v>0</v>
      </c>
      <c r="Q35" s="33">
        <f t="shared" ref="Q35" si="1">P35+P35*L35</f>
        <v>0</v>
      </c>
    </row>
    <row r="36" spans="1:18" ht="63.75" x14ac:dyDescent="0.25">
      <c r="A36" s="70" t="s">
        <v>2</v>
      </c>
      <c r="B36" s="17" t="s">
        <v>65</v>
      </c>
      <c r="C36" s="17" t="s">
        <v>66</v>
      </c>
      <c r="D36" s="17" t="s">
        <v>64</v>
      </c>
      <c r="E36" s="71">
        <v>51555</v>
      </c>
      <c r="F36" s="72" t="s">
        <v>21</v>
      </c>
      <c r="G36" s="73">
        <v>0.7</v>
      </c>
      <c r="H36" s="74">
        <v>0.23</v>
      </c>
      <c r="I36" s="73">
        <f t="shared" ref="I36:I58" si="2">G36+G36*H36</f>
        <v>0.86099999999999999</v>
      </c>
      <c r="J36" s="13" t="s">
        <v>139</v>
      </c>
      <c r="K36" s="75">
        <f>G36*64</f>
        <v>44.8</v>
      </c>
      <c r="L36" s="74">
        <v>0.23</v>
      </c>
      <c r="M36" s="76">
        <f t="shared" ref="M36:M57" si="3">K36+K36*L36</f>
        <v>55.103999999999999</v>
      </c>
      <c r="N36" s="26" t="s">
        <v>2</v>
      </c>
      <c r="O36" s="31"/>
      <c r="P36" s="32">
        <f>K36*O36</f>
        <v>0</v>
      </c>
      <c r="Q36" s="33">
        <f>P36+P36*L36</f>
        <v>0</v>
      </c>
    </row>
    <row r="37" spans="1:18" ht="102" x14ac:dyDescent="0.25">
      <c r="A37" s="70" t="s">
        <v>3</v>
      </c>
      <c r="B37" s="17" t="s">
        <v>67</v>
      </c>
      <c r="C37" s="17" t="s">
        <v>68</v>
      </c>
      <c r="D37" s="17" t="s">
        <v>64</v>
      </c>
      <c r="E37" s="71">
        <v>51855</v>
      </c>
      <c r="F37" s="72" t="s">
        <v>21</v>
      </c>
      <c r="G37" s="73">
        <v>1.8</v>
      </c>
      <c r="H37" s="74">
        <v>0.23</v>
      </c>
      <c r="I37" s="73">
        <f t="shared" si="2"/>
        <v>2.214</v>
      </c>
      <c r="J37" s="13" t="s">
        <v>138</v>
      </c>
      <c r="K37" s="75">
        <f>G37*12</f>
        <v>21.6</v>
      </c>
      <c r="L37" s="74">
        <v>0.23</v>
      </c>
      <c r="M37" s="76">
        <f t="shared" si="3"/>
        <v>26.568000000000001</v>
      </c>
      <c r="N37" s="26" t="s">
        <v>3</v>
      </c>
      <c r="O37" s="31"/>
      <c r="P37" s="32">
        <f t="shared" ref="P37:P58" si="4">K37*O37</f>
        <v>0</v>
      </c>
      <c r="Q37" s="33">
        <f t="shared" ref="Q37:Q58" si="5">P37+P37*L37</f>
        <v>0</v>
      </c>
    </row>
    <row r="38" spans="1:18" ht="114.75" x14ac:dyDescent="0.25">
      <c r="A38" s="70">
        <v>4</v>
      </c>
      <c r="B38" s="17" t="s">
        <v>69</v>
      </c>
      <c r="C38" s="17" t="s">
        <v>24</v>
      </c>
      <c r="D38" s="17" t="s">
        <v>64</v>
      </c>
      <c r="E38" s="71">
        <v>52395</v>
      </c>
      <c r="F38" s="72" t="s">
        <v>21</v>
      </c>
      <c r="G38" s="73">
        <v>1.1000000000000001</v>
      </c>
      <c r="H38" s="74">
        <v>0.23</v>
      </c>
      <c r="I38" s="73">
        <f t="shared" si="2"/>
        <v>1.3530000000000002</v>
      </c>
      <c r="J38" s="13" t="s">
        <v>139</v>
      </c>
      <c r="K38" s="75">
        <f>G38*64</f>
        <v>70.400000000000006</v>
      </c>
      <c r="L38" s="74">
        <v>0.23</v>
      </c>
      <c r="M38" s="76">
        <f t="shared" si="3"/>
        <v>86.592000000000013</v>
      </c>
      <c r="N38" s="26" t="s">
        <v>128</v>
      </c>
      <c r="O38" s="31"/>
      <c r="P38" s="32">
        <f t="shared" si="4"/>
        <v>0</v>
      </c>
      <c r="Q38" s="33">
        <f t="shared" si="5"/>
        <v>0</v>
      </c>
    </row>
    <row r="39" spans="1:18" ht="76.5" x14ac:dyDescent="0.25">
      <c r="A39" s="70" t="s">
        <v>4</v>
      </c>
      <c r="B39" s="17" t="s">
        <v>70</v>
      </c>
      <c r="C39" s="17" t="s">
        <v>25</v>
      </c>
      <c r="D39" s="17" t="s">
        <v>26</v>
      </c>
      <c r="E39" s="71">
        <v>5600053</v>
      </c>
      <c r="F39" s="77" t="s">
        <v>140</v>
      </c>
      <c r="G39" s="73">
        <v>48</v>
      </c>
      <c r="H39" s="74">
        <v>0.23</v>
      </c>
      <c r="I39" s="73">
        <f t="shared" si="2"/>
        <v>59.04</v>
      </c>
      <c r="J39" s="13" t="s">
        <v>141</v>
      </c>
      <c r="K39" s="29">
        <f>G39</f>
        <v>48</v>
      </c>
      <c r="L39" s="74">
        <v>0.23</v>
      </c>
      <c r="M39" s="76">
        <f t="shared" si="3"/>
        <v>59.04</v>
      </c>
      <c r="N39" s="26" t="s">
        <v>4</v>
      </c>
      <c r="O39" s="31"/>
      <c r="P39" s="32">
        <f t="shared" si="4"/>
        <v>0</v>
      </c>
      <c r="Q39" s="33">
        <f t="shared" si="5"/>
        <v>0</v>
      </c>
    </row>
    <row r="40" spans="1:18" ht="127.5" x14ac:dyDescent="0.25">
      <c r="A40" s="70" t="s">
        <v>5</v>
      </c>
      <c r="B40" s="17" t="s">
        <v>71</v>
      </c>
      <c r="C40" s="17" t="s">
        <v>72</v>
      </c>
      <c r="D40" s="17" t="s">
        <v>73</v>
      </c>
      <c r="E40" s="71">
        <v>473242</v>
      </c>
      <c r="F40" s="72" t="s">
        <v>21</v>
      </c>
      <c r="G40" s="73">
        <v>21.5</v>
      </c>
      <c r="H40" s="74">
        <v>0.23</v>
      </c>
      <c r="I40" s="73">
        <f t="shared" si="2"/>
        <v>26.445</v>
      </c>
      <c r="J40" s="13" t="s">
        <v>142</v>
      </c>
      <c r="K40" s="75">
        <f>G40*6</f>
        <v>129</v>
      </c>
      <c r="L40" s="74">
        <v>0.23</v>
      </c>
      <c r="M40" s="76">
        <f t="shared" si="3"/>
        <v>158.67000000000002</v>
      </c>
      <c r="N40" s="26" t="s">
        <v>5</v>
      </c>
      <c r="O40" s="31"/>
      <c r="P40" s="32">
        <f t="shared" si="4"/>
        <v>0</v>
      </c>
      <c r="Q40" s="33">
        <f t="shared" si="5"/>
        <v>0</v>
      </c>
    </row>
    <row r="41" spans="1:18" ht="178.5" x14ac:dyDescent="0.25">
      <c r="A41" s="70" t="s">
        <v>6</v>
      </c>
      <c r="B41" s="17" t="s">
        <v>74</v>
      </c>
      <c r="C41" s="17" t="s">
        <v>75</v>
      </c>
      <c r="D41" s="17" t="s">
        <v>73</v>
      </c>
      <c r="E41" s="71">
        <v>473246</v>
      </c>
      <c r="F41" s="72" t="s">
        <v>21</v>
      </c>
      <c r="G41" s="73">
        <v>14.35</v>
      </c>
      <c r="H41" s="74">
        <v>0.23</v>
      </c>
      <c r="I41" s="73">
        <f t="shared" si="2"/>
        <v>17.650500000000001</v>
      </c>
      <c r="J41" s="13" t="s">
        <v>138</v>
      </c>
      <c r="K41" s="75">
        <f>G41*12</f>
        <v>172.2</v>
      </c>
      <c r="L41" s="74">
        <v>0.23</v>
      </c>
      <c r="M41" s="76">
        <f t="shared" si="3"/>
        <v>211.80599999999998</v>
      </c>
      <c r="N41" s="26" t="s">
        <v>6</v>
      </c>
      <c r="O41" s="31"/>
      <c r="P41" s="32">
        <f t="shared" si="4"/>
        <v>0</v>
      </c>
      <c r="Q41" s="33">
        <f t="shared" si="5"/>
        <v>0</v>
      </c>
    </row>
    <row r="42" spans="1:18" ht="63.75" x14ac:dyDescent="0.25">
      <c r="A42" s="70" t="s">
        <v>7</v>
      </c>
      <c r="B42" s="17" t="s">
        <v>76</v>
      </c>
      <c r="C42" s="17" t="s">
        <v>77</v>
      </c>
      <c r="D42" s="17" t="s">
        <v>64</v>
      </c>
      <c r="E42" s="71" t="s">
        <v>78</v>
      </c>
      <c r="F42" s="77" t="s">
        <v>143</v>
      </c>
      <c r="G42" s="73">
        <v>42</v>
      </c>
      <c r="H42" s="74">
        <v>0.23</v>
      </c>
      <c r="I42" s="73">
        <f t="shared" si="2"/>
        <v>51.66</v>
      </c>
      <c r="J42" s="13" t="s">
        <v>144</v>
      </c>
      <c r="K42" s="29">
        <f>G42</f>
        <v>42</v>
      </c>
      <c r="L42" s="74">
        <v>0.23</v>
      </c>
      <c r="M42" s="76">
        <f t="shared" si="3"/>
        <v>51.66</v>
      </c>
      <c r="N42" s="26" t="s">
        <v>7</v>
      </c>
      <c r="O42" s="31"/>
      <c r="P42" s="32">
        <f t="shared" si="4"/>
        <v>0</v>
      </c>
      <c r="Q42" s="33">
        <f t="shared" si="5"/>
        <v>0</v>
      </c>
    </row>
    <row r="43" spans="1:18" ht="38.25" x14ac:dyDescent="0.25">
      <c r="A43" s="70" t="s">
        <v>8</v>
      </c>
      <c r="B43" s="17" t="s">
        <v>79</v>
      </c>
      <c r="C43" s="17" t="s">
        <v>27</v>
      </c>
      <c r="D43" s="17" t="s">
        <v>80</v>
      </c>
      <c r="E43" s="71" t="s">
        <v>81</v>
      </c>
      <c r="F43" s="78" t="s">
        <v>130</v>
      </c>
      <c r="G43" s="73">
        <v>2.1</v>
      </c>
      <c r="H43" s="74">
        <v>0.23</v>
      </c>
      <c r="I43" s="73">
        <f t="shared" si="2"/>
        <v>2.5830000000000002</v>
      </c>
      <c r="J43" s="13" t="s">
        <v>130</v>
      </c>
      <c r="K43" s="29">
        <f>G43</f>
        <v>2.1</v>
      </c>
      <c r="L43" s="74">
        <v>0.23</v>
      </c>
      <c r="M43" s="76">
        <f t="shared" si="3"/>
        <v>2.5830000000000002</v>
      </c>
      <c r="N43" s="26" t="s">
        <v>8</v>
      </c>
      <c r="O43" s="31"/>
      <c r="P43" s="32">
        <f t="shared" si="4"/>
        <v>0</v>
      </c>
      <c r="Q43" s="33">
        <f t="shared" si="5"/>
        <v>0</v>
      </c>
    </row>
    <row r="44" spans="1:18" ht="76.5" x14ac:dyDescent="0.25">
      <c r="A44" s="70" t="s">
        <v>9</v>
      </c>
      <c r="B44" s="17" t="s">
        <v>82</v>
      </c>
      <c r="C44" s="17" t="s">
        <v>83</v>
      </c>
      <c r="D44" s="17" t="s">
        <v>28</v>
      </c>
      <c r="E44" s="71" t="s">
        <v>84</v>
      </c>
      <c r="F44" s="72" t="s">
        <v>22</v>
      </c>
      <c r="G44" s="73">
        <v>4.4000000000000004</v>
      </c>
      <c r="H44" s="74">
        <v>0.23</v>
      </c>
      <c r="I44" s="73">
        <f t="shared" si="2"/>
        <v>5.4120000000000008</v>
      </c>
      <c r="J44" s="79" t="s">
        <v>145</v>
      </c>
      <c r="K44" s="75">
        <f>G44*5</f>
        <v>22</v>
      </c>
      <c r="L44" s="74">
        <v>0.23</v>
      </c>
      <c r="M44" s="76">
        <f t="shared" si="3"/>
        <v>27.060000000000002</v>
      </c>
      <c r="N44" s="26" t="s">
        <v>9</v>
      </c>
      <c r="O44" s="31"/>
      <c r="P44" s="32">
        <f t="shared" si="4"/>
        <v>0</v>
      </c>
      <c r="Q44" s="33">
        <f t="shared" si="5"/>
        <v>0</v>
      </c>
    </row>
    <row r="45" spans="1:18" ht="33" x14ac:dyDescent="0.25">
      <c r="A45" s="70" t="s">
        <v>17</v>
      </c>
      <c r="B45" s="17" t="s">
        <v>85</v>
      </c>
      <c r="C45" s="17" t="s">
        <v>29</v>
      </c>
      <c r="D45" s="17" t="s">
        <v>30</v>
      </c>
      <c r="E45" s="71">
        <v>101108664</v>
      </c>
      <c r="F45" s="72" t="s">
        <v>22</v>
      </c>
      <c r="G45" s="73">
        <v>60</v>
      </c>
      <c r="H45" s="74">
        <v>0.23</v>
      </c>
      <c r="I45" s="73">
        <f t="shared" si="2"/>
        <v>73.8</v>
      </c>
      <c r="J45" s="79" t="s">
        <v>146</v>
      </c>
      <c r="K45" s="75">
        <f>G45*0.3</f>
        <v>18</v>
      </c>
      <c r="L45" s="74">
        <v>0.23</v>
      </c>
      <c r="M45" s="76">
        <f t="shared" si="3"/>
        <v>22.14</v>
      </c>
      <c r="N45" s="26" t="s">
        <v>17</v>
      </c>
      <c r="O45" s="31"/>
      <c r="P45" s="32">
        <f t="shared" si="4"/>
        <v>0</v>
      </c>
      <c r="Q45" s="33">
        <f t="shared" si="5"/>
        <v>0</v>
      </c>
    </row>
    <row r="46" spans="1:18" ht="38.25" x14ac:dyDescent="0.25">
      <c r="A46" s="70" t="s">
        <v>10</v>
      </c>
      <c r="B46" s="17" t="s">
        <v>86</v>
      </c>
      <c r="C46" s="17" t="s">
        <v>31</v>
      </c>
      <c r="D46" s="17" t="s">
        <v>30</v>
      </c>
      <c r="E46" s="71">
        <v>7514368</v>
      </c>
      <c r="F46" s="72" t="s">
        <v>22</v>
      </c>
      <c r="G46" s="73">
        <v>30</v>
      </c>
      <c r="H46" s="74">
        <v>0.23</v>
      </c>
      <c r="I46" s="73">
        <f t="shared" si="2"/>
        <v>36.9</v>
      </c>
      <c r="J46" s="79" t="s">
        <v>147</v>
      </c>
      <c r="K46" s="75">
        <f>G46*0.7</f>
        <v>21</v>
      </c>
      <c r="L46" s="74">
        <v>0.23</v>
      </c>
      <c r="M46" s="76">
        <f t="shared" si="3"/>
        <v>25.83</v>
      </c>
      <c r="N46" s="26" t="s">
        <v>10</v>
      </c>
      <c r="O46" s="31"/>
      <c r="P46" s="32">
        <f t="shared" si="4"/>
        <v>0</v>
      </c>
      <c r="Q46" s="33">
        <f t="shared" si="5"/>
        <v>0</v>
      </c>
    </row>
    <row r="47" spans="1:18" ht="33" x14ac:dyDescent="0.25">
      <c r="A47" s="70" t="s">
        <v>11</v>
      </c>
      <c r="B47" s="17" t="s">
        <v>87</v>
      </c>
      <c r="C47" s="17" t="s">
        <v>88</v>
      </c>
      <c r="D47" s="17" t="s">
        <v>32</v>
      </c>
      <c r="E47" s="71" t="s">
        <v>89</v>
      </c>
      <c r="F47" s="72" t="s">
        <v>22</v>
      </c>
      <c r="G47" s="73">
        <v>4.2</v>
      </c>
      <c r="H47" s="74">
        <v>0.23</v>
      </c>
      <c r="I47" s="73">
        <f t="shared" si="2"/>
        <v>5.1660000000000004</v>
      </c>
      <c r="J47" s="79" t="s">
        <v>148</v>
      </c>
      <c r="K47" s="75">
        <f>G47*0.5</f>
        <v>2.1</v>
      </c>
      <c r="L47" s="74">
        <v>0.23</v>
      </c>
      <c r="M47" s="76">
        <f t="shared" si="3"/>
        <v>2.5830000000000002</v>
      </c>
      <c r="N47" s="26" t="s">
        <v>11</v>
      </c>
      <c r="O47" s="31"/>
      <c r="P47" s="32">
        <f t="shared" si="4"/>
        <v>0</v>
      </c>
      <c r="Q47" s="33">
        <f t="shared" si="5"/>
        <v>0</v>
      </c>
      <c r="R47" s="14"/>
    </row>
    <row r="48" spans="1:18" ht="51" x14ac:dyDescent="0.25">
      <c r="A48" s="70" t="s">
        <v>12</v>
      </c>
      <c r="B48" s="17" t="s">
        <v>90</v>
      </c>
      <c r="C48" s="80" t="s">
        <v>91</v>
      </c>
      <c r="D48" s="80" t="s">
        <v>64</v>
      </c>
      <c r="E48" s="81">
        <v>62395</v>
      </c>
      <c r="F48" s="82" t="s">
        <v>21</v>
      </c>
      <c r="G48" s="73">
        <v>4.5</v>
      </c>
      <c r="H48" s="74">
        <v>0.23</v>
      </c>
      <c r="I48" s="73">
        <f t="shared" si="2"/>
        <v>5.5350000000000001</v>
      </c>
      <c r="J48" s="13" t="s">
        <v>138</v>
      </c>
      <c r="K48" s="75">
        <f t="shared" ref="K48:K52" si="6">G48*12</f>
        <v>54</v>
      </c>
      <c r="L48" s="74">
        <v>0.23</v>
      </c>
      <c r="M48" s="76">
        <f t="shared" si="3"/>
        <v>66.42</v>
      </c>
      <c r="N48" s="26" t="s">
        <v>12</v>
      </c>
      <c r="O48" s="31"/>
      <c r="P48" s="32">
        <f t="shared" si="4"/>
        <v>0</v>
      </c>
      <c r="Q48" s="33">
        <f t="shared" si="5"/>
        <v>0</v>
      </c>
    </row>
    <row r="49" spans="1:18" ht="33" x14ac:dyDescent="0.25">
      <c r="A49" s="70" t="s">
        <v>13</v>
      </c>
      <c r="B49" s="17" t="s">
        <v>92</v>
      </c>
      <c r="C49" s="17" t="s">
        <v>93</v>
      </c>
      <c r="D49" s="17" t="s">
        <v>33</v>
      </c>
      <c r="E49" s="71" t="s">
        <v>94</v>
      </c>
      <c r="F49" s="72" t="s">
        <v>23</v>
      </c>
      <c r="G49" s="73">
        <v>9.25</v>
      </c>
      <c r="H49" s="74">
        <v>0.23</v>
      </c>
      <c r="I49" s="73">
        <f t="shared" si="2"/>
        <v>11.3775</v>
      </c>
      <c r="J49" s="79" t="s">
        <v>149</v>
      </c>
      <c r="K49" s="75">
        <f>G49*0.2</f>
        <v>1.85</v>
      </c>
      <c r="L49" s="74">
        <v>0.23</v>
      </c>
      <c r="M49" s="76">
        <f t="shared" si="3"/>
        <v>2.2755000000000001</v>
      </c>
      <c r="N49" s="26" t="s">
        <v>13</v>
      </c>
      <c r="O49" s="31"/>
      <c r="P49" s="32">
        <f t="shared" si="4"/>
        <v>0</v>
      </c>
      <c r="Q49" s="33">
        <f t="shared" si="5"/>
        <v>0</v>
      </c>
    </row>
    <row r="50" spans="1:18" ht="51" x14ac:dyDescent="0.25">
      <c r="A50" s="70" t="s">
        <v>14</v>
      </c>
      <c r="B50" s="17" t="s">
        <v>95</v>
      </c>
      <c r="C50" s="17" t="s">
        <v>96</v>
      </c>
      <c r="D50" s="17" t="s">
        <v>64</v>
      </c>
      <c r="E50" s="71" t="s">
        <v>97</v>
      </c>
      <c r="F50" s="72" t="s">
        <v>21</v>
      </c>
      <c r="G50" s="73">
        <v>1</v>
      </c>
      <c r="H50" s="74">
        <v>0.23</v>
      </c>
      <c r="I50" s="73">
        <f t="shared" si="2"/>
        <v>1.23</v>
      </c>
      <c r="J50" s="13" t="s">
        <v>150</v>
      </c>
      <c r="K50" s="75">
        <f>G50*8</f>
        <v>8</v>
      </c>
      <c r="L50" s="74">
        <v>0.23</v>
      </c>
      <c r="M50" s="76">
        <f t="shared" si="3"/>
        <v>9.84</v>
      </c>
      <c r="N50" s="26" t="s">
        <v>14</v>
      </c>
      <c r="O50" s="31"/>
      <c r="P50" s="32">
        <f t="shared" si="4"/>
        <v>0</v>
      </c>
      <c r="Q50" s="33">
        <f t="shared" si="5"/>
        <v>0</v>
      </c>
    </row>
    <row r="51" spans="1:18" ht="76.5" x14ac:dyDescent="0.25">
      <c r="A51" s="70" t="s">
        <v>15</v>
      </c>
      <c r="B51" s="17" t="s">
        <v>98</v>
      </c>
      <c r="C51" s="17" t="s">
        <v>99</v>
      </c>
      <c r="D51" s="17" t="s">
        <v>64</v>
      </c>
      <c r="E51" s="71" t="s">
        <v>100</v>
      </c>
      <c r="F51" s="77" t="s">
        <v>151</v>
      </c>
      <c r="G51" s="73">
        <v>69</v>
      </c>
      <c r="H51" s="74">
        <v>0.23</v>
      </c>
      <c r="I51" s="73">
        <f t="shared" si="2"/>
        <v>84.87</v>
      </c>
      <c r="J51" s="13" t="s">
        <v>144</v>
      </c>
      <c r="K51" s="75">
        <f>G51</f>
        <v>69</v>
      </c>
      <c r="L51" s="74">
        <v>0.23</v>
      </c>
      <c r="M51" s="76">
        <f t="shared" si="3"/>
        <v>84.87</v>
      </c>
      <c r="N51" s="26" t="s">
        <v>15</v>
      </c>
      <c r="O51" s="31"/>
      <c r="P51" s="32">
        <f t="shared" si="4"/>
        <v>0</v>
      </c>
      <c r="Q51" s="33">
        <f t="shared" si="5"/>
        <v>0</v>
      </c>
    </row>
    <row r="52" spans="1:18" ht="51" x14ac:dyDescent="0.25">
      <c r="A52" s="70" t="s">
        <v>16</v>
      </c>
      <c r="B52" s="17" t="s">
        <v>101</v>
      </c>
      <c r="C52" s="17" t="s">
        <v>102</v>
      </c>
      <c r="D52" s="17" t="s">
        <v>64</v>
      </c>
      <c r="E52" s="71" t="s">
        <v>103</v>
      </c>
      <c r="F52" s="72" t="s">
        <v>21</v>
      </c>
      <c r="G52" s="73">
        <v>3.47</v>
      </c>
      <c r="H52" s="74">
        <v>0.23</v>
      </c>
      <c r="I52" s="73">
        <f t="shared" si="2"/>
        <v>4.2681000000000004</v>
      </c>
      <c r="J52" s="13" t="s">
        <v>138</v>
      </c>
      <c r="K52" s="75">
        <f t="shared" si="6"/>
        <v>41.64</v>
      </c>
      <c r="L52" s="74">
        <v>0.23</v>
      </c>
      <c r="M52" s="76">
        <f t="shared" si="3"/>
        <v>51.217200000000005</v>
      </c>
      <c r="N52" s="26" t="s">
        <v>16</v>
      </c>
      <c r="O52" s="31"/>
      <c r="P52" s="32">
        <f t="shared" si="4"/>
        <v>0</v>
      </c>
      <c r="Q52" s="33">
        <f t="shared" si="5"/>
        <v>0</v>
      </c>
    </row>
    <row r="53" spans="1:18" ht="51" x14ac:dyDescent="0.25">
      <c r="A53" s="70" t="s">
        <v>36</v>
      </c>
      <c r="B53" s="17" t="s">
        <v>104</v>
      </c>
      <c r="C53" s="17" t="s">
        <v>38</v>
      </c>
      <c r="D53" s="17" t="s">
        <v>39</v>
      </c>
      <c r="E53" s="83" t="s">
        <v>105</v>
      </c>
      <c r="F53" s="72" t="s">
        <v>106</v>
      </c>
      <c r="G53" s="73">
        <v>3.9</v>
      </c>
      <c r="H53" s="74">
        <v>0.05</v>
      </c>
      <c r="I53" s="73">
        <f t="shared" si="2"/>
        <v>4.0949999999999998</v>
      </c>
      <c r="J53" s="13" t="s">
        <v>152</v>
      </c>
      <c r="K53" s="75">
        <f>G53*8</f>
        <v>31.2</v>
      </c>
      <c r="L53" s="74">
        <v>0.05</v>
      </c>
      <c r="M53" s="76">
        <f t="shared" si="3"/>
        <v>32.76</v>
      </c>
      <c r="N53" s="26" t="s">
        <v>36</v>
      </c>
      <c r="O53" s="31"/>
      <c r="P53" s="32">
        <f t="shared" si="4"/>
        <v>0</v>
      </c>
      <c r="Q53" s="33">
        <f t="shared" si="5"/>
        <v>0</v>
      </c>
    </row>
    <row r="54" spans="1:18" ht="76.5" x14ac:dyDescent="0.25">
      <c r="A54" s="70" t="s">
        <v>37</v>
      </c>
      <c r="B54" s="17" t="s">
        <v>107</v>
      </c>
      <c r="C54" s="17" t="s">
        <v>40</v>
      </c>
      <c r="D54" s="17" t="s">
        <v>39</v>
      </c>
      <c r="E54" s="71" t="s">
        <v>108</v>
      </c>
      <c r="F54" s="72" t="s">
        <v>106</v>
      </c>
      <c r="G54" s="73">
        <v>4.1500000000000004</v>
      </c>
      <c r="H54" s="74">
        <v>0.05</v>
      </c>
      <c r="I54" s="73">
        <f t="shared" si="2"/>
        <v>4.3574999999999999</v>
      </c>
      <c r="J54" s="13" t="s">
        <v>153</v>
      </c>
      <c r="K54" s="75">
        <f>G54*10</f>
        <v>41.5</v>
      </c>
      <c r="L54" s="74">
        <v>0.05</v>
      </c>
      <c r="M54" s="76">
        <f t="shared" si="3"/>
        <v>43.575000000000003</v>
      </c>
      <c r="N54" s="26" t="s">
        <v>37</v>
      </c>
      <c r="O54" s="31"/>
      <c r="P54" s="32">
        <f t="shared" si="4"/>
        <v>0</v>
      </c>
      <c r="Q54" s="33">
        <f t="shared" si="5"/>
        <v>0</v>
      </c>
    </row>
    <row r="55" spans="1:18" ht="280.5" x14ac:dyDescent="0.25">
      <c r="A55" s="70">
        <v>21</v>
      </c>
      <c r="B55" s="17" t="s">
        <v>109</v>
      </c>
      <c r="C55" s="84" t="s">
        <v>110</v>
      </c>
      <c r="D55" s="85" t="s">
        <v>111</v>
      </c>
      <c r="E55" s="86" t="s">
        <v>110</v>
      </c>
      <c r="F55" s="72" t="s">
        <v>21</v>
      </c>
      <c r="G55" s="73">
        <v>2.8</v>
      </c>
      <c r="H55" s="74">
        <v>0.23</v>
      </c>
      <c r="I55" s="73">
        <f t="shared" si="2"/>
        <v>3.444</v>
      </c>
      <c r="J55" s="13" t="s">
        <v>150</v>
      </c>
      <c r="K55" s="75">
        <f>G55*8</f>
        <v>22.4</v>
      </c>
      <c r="L55" s="74">
        <v>0.23</v>
      </c>
      <c r="M55" s="76">
        <f t="shared" si="3"/>
        <v>27.552</v>
      </c>
      <c r="N55" s="26" t="s">
        <v>129</v>
      </c>
      <c r="O55" s="34"/>
      <c r="P55" s="32">
        <f t="shared" si="4"/>
        <v>0</v>
      </c>
      <c r="Q55" s="33">
        <f t="shared" si="5"/>
        <v>0</v>
      </c>
      <c r="R55" s="15"/>
    </row>
    <row r="56" spans="1:18" ht="76.5" x14ac:dyDescent="0.25">
      <c r="A56" s="70" t="s">
        <v>112</v>
      </c>
      <c r="B56" s="17" t="s">
        <v>113</v>
      </c>
      <c r="C56" s="17" t="s">
        <v>114</v>
      </c>
      <c r="D56" s="85" t="s">
        <v>115</v>
      </c>
      <c r="E56" s="71" t="s">
        <v>116</v>
      </c>
      <c r="F56" s="72" t="s">
        <v>22</v>
      </c>
      <c r="G56" s="73">
        <v>18.600000000000001</v>
      </c>
      <c r="H56" s="74">
        <v>0.08</v>
      </c>
      <c r="I56" s="73">
        <f t="shared" si="2"/>
        <v>20.088000000000001</v>
      </c>
      <c r="J56" s="79" t="s">
        <v>154</v>
      </c>
      <c r="K56" s="75">
        <f>G56*0.5</f>
        <v>9.3000000000000007</v>
      </c>
      <c r="L56" s="74">
        <v>0.08</v>
      </c>
      <c r="M56" s="76">
        <f t="shared" si="3"/>
        <v>10.044</v>
      </c>
      <c r="N56" s="26" t="s">
        <v>112</v>
      </c>
      <c r="O56" s="34"/>
      <c r="P56" s="32">
        <f t="shared" si="4"/>
        <v>0</v>
      </c>
      <c r="Q56" s="33">
        <f t="shared" si="5"/>
        <v>0</v>
      </c>
    </row>
    <row r="57" spans="1:18" ht="76.5" x14ac:dyDescent="0.25">
      <c r="A57" s="70" t="s">
        <v>117</v>
      </c>
      <c r="B57" s="17" t="s">
        <v>118</v>
      </c>
      <c r="C57" s="17" t="s">
        <v>114</v>
      </c>
      <c r="D57" s="85" t="s">
        <v>115</v>
      </c>
      <c r="E57" s="71" t="s">
        <v>116</v>
      </c>
      <c r="F57" s="87" t="s">
        <v>22</v>
      </c>
      <c r="G57" s="73">
        <v>9.3000000000000007</v>
      </c>
      <c r="H57" s="74">
        <v>0.08</v>
      </c>
      <c r="I57" s="73">
        <f t="shared" si="2"/>
        <v>10.044</v>
      </c>
      <c r="J57" s="79" t="s">
        <v>145</v>
      </c>
      <c r="K57" s="75">
        <f>G57*5</f>
        <v>46.5</v>
      </c>
      <c r="L57" s="74">
        <v>0.08</v>
      </c>
      <c r="M57" s="76">
        <f t="shared" si="3"/>
        <v>50.22</v>
      </c>
      <c r="N57" s="26" t="s">
        <v>117</v>
      </c>
      <c r="O57" s="34"/>
      <c r="P57" s="32">
        <f t="shared" si="4"/>
        <v>0</v>
      </c>
      <c r="Q57" s="33">
        <f t="shared" si="5"/>
        <v>0</v>
      </c>
    </row>
    <row r="58" spans="1:18" ht="90" thickBot="1" x14ac:dyDescent="0.3">
      <c r="A58" s="70" t="s">
        <v>119</v>
      </c>
      <c r="B58" s="17" t="s">
        <v>120</v>
      </c>
      <c r="C58" s="17" t="s">
        <v>121</v>
      </c>
      <c r="D58" s="85" t="s">
        <v>122</v>
      </c>
      <c r="E58" s="71" t="s">
        <v>123</v>
      </c>
      <c r="F58" s="72" t="s">
        <v>106</v>
      </c>
      <c r="G58" s="73">
        <v>2.9</v>
      </c>
      <c r="H58" s="74">
        <v>0.08</v>
      </c>
      <c r="I58" s="73">
        <f t="shared" si="2"/>
        <v>3.1319999999999997</v>
      </c>
      <c r="J58" s="79" t="s">
        <v>155</v>
      </c>
      <c r="K58" s="75">
        <f>G58*0.5</f>
        <v>1.45</v>
      </c>
      <c r="L58" s="74">
        <v>0.08</v>
      </c>
      <c r="M58" s="76">
        <f>K58+K58*L58</f>
        <v>1.5659999999999998</v>
      </c>
      <c r="N58" s="27" t="s">
        <v>119</v>
      </c>
      <c r="O58" s="45"/>
      <c r="P58" s="32">
        <f t="shared" si="4"/>
        <v>0</v>
      </c>
      <c r="Q58" s="33">
        <f t="shared" si="5"/>
        <v>0</v>
      </c>
    </row>
    <row r="59" spans="1:18" ht="50.25" thickBot="1" x14ac:dyDescent="0.3">
      <c r="I59" s="16"/>
      <c r="J59" s="16"/>
      <c r="K59" s="16"/>
      <c r="L59" s="16"/>
      <c r="M59" s="16"/>
      <c r="N59" s="16"/>
      <c r="P59" s="21" t="s">
        <v>132</v>
      </c>
      <c r="Q59" s="22" t="s">
        <v>133</v>
      </c>
    </row>
    <row r="60" spans="1:18" ht="19.5" thickBot="1" x14ac:dyDescent="0.3">
      <c r="P60" s="28">
        <f>SUM(P35:P58)</f>
        <v>0</v>
      </c>
      <c r="Q60" s="28">
        <f>SUM(Q35:Q58)</f>
        <v>0</v>
      </c>
    </row>
  </sheetData>
  <mergeCells count="25">
    <mergeCell ref="C19:D19"/>
    <mergeCell ref="C20:D20"/>
    <mergeCell ref="C26:D26"/>
    <mergeCell ref="M33:O33"/>
    <mergeCell ref="B27:D27"/>
    <mergeCell ref="B28:D28"/>
    <mergeCell ref="B29:D29"/>
    <mergeCell ref="B21:D21"/>
    <mergeCell ref="B25:D25"/>
    <mergeCell ref="M4:O4"/>
    <mergeCell ref="A2:Q2"/>
    <mergeCell ref="A1:M1"/>
    <mergeCell ref="F33:G33"/>
    <mergeCell ref="C9:D9"/>
    <mergeCell ref="C18:D18"/>
    <mergeCell ref="C11:D11"/>
    <mergeCell ref="C12:D12"/>
    <mergeCell ref="C13:D13"/>
    <mergeCell ref="C14:D14"/>
    <mergeCell ref="C15:D15"/>
    <mergeCell ref="C17:D17"/>
    <mergeCell ref="B16:D16"/>
    <mergeCell ref="B30:D30"/>
    <mergeCell ref="B31:D31"/>
    <mergeCell ref="B10:D10"/>
  </mergeCells>
  <phoneticPr fontId="4" type="noConversion"/>
  <pageMargins left="0.25" right="0.25" top="0.75" bottom="0.75" header="0.3" footer="0.3"/>
  <pageSetup paperSize="9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Norbert Litwińczuk</cp:lastModifiedBy>
  <cp:lastPrinted>2025-07-29T10:22:03Z</cp:lastPrinted>
  <dcterms:created xsi:type="dcterms:W3CDTF">2019-11-20T13:17:42Z</dcterms:created>
  <dcterms:modified xsi:type="dcterms:W3CDTF">2026-06-02T07:03:57Z</dcterms:modified>
</cp:coreProperties>
</file>