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Norbert\Dział Aparatury i Zakupów\Zakupy\2025\2025 - Artykuły higieniczne\"/>
    </mc:Choice>
  </mc:AlternateContent>
  <xr:revisionPtr revIDLastSave="0" documentId="13_ncr:1_{298B0261-C76A-4B2A-AFED-D6109AF9D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49" i="1"/>
  <c r="I37" i="1"/>
  <c r="J37" i="1" s="1"/>
  <c r="L52" i="1"/>
  <c r="M52" i="1" s="1"/>
  <c r="J53" i="1"/>
  <c r="J52" i="1"/>
  <c r="L37" i="1" l="1"/>
  <c r="M37" i="1" s="1"/>
  <c r="L53" i="1"/>
  <c r="M53" i="1" s="1"/>
  <c r="I36" i="1"/>
  <c r="L36" i="1" s="1"/>
  <c r="M36" i="1" s="1"/>
  <c r="I34" i="1"/>
  <c r="J34" i="1" s="1"/>
  <c r="I47" i="1"/>
  <c r="L47" i="1" s="1"/>
  <c r="M47" i="1" s="1"/>
  <c r="I40" i="1"/>
  <c r="L40" i="1" s="1"/>
  <c r="M40" i="1" s="1"/>
  <c r="I39" i="1"/>
  <c r="L39" i="1" s="1"/>
  <c r="M39" i="1" s="1"/>
  <c r="I51" i="1"/>
  <c r="L51" i="1" s="1"/>
  <c r="L44" i="1"/>
  <c r="M44" i="1" s="1"/>
  <c r="L42" i="1"/>
  <c r="M42" i="1" s="1"/>
  <c r="L41" i="1"/>
  <c r="M41" i="1" s="1"/>
  <c r="L38" i="1"/>
  <c r="M38" i="1" s="1"/>
  <c r="L35" i="1"/>
  <c r="M35" i="1" s="1"/>
  <c r="L50" i="1"/>
  <c r="M50" i="1" s="1"/>
  <c r="L49" i="1"/>
  <c r="M49" i="1" s="1"/>
  <c r="L48" i="1"/>
  <c r="M48" i="1" s="1"/>
  <c r="L46" i="1"/>
  <c r="M46" i="1" s="1"/>
  <c r="I45" i="1"/>
  <c r="L45" i="1" s="1"/>
  <c r="M45" i="1" s="1"/>
  <c r="J50" i="1"/>
  <c r="J49" i="1"/>
  <c r="J48" i="1"/>
  <c r="J44" i="1"/>
  <c r="J42" i="1"/>
  <c r="J41" i="1"/>
  <c r="J38" i="1"/>
  <c r="J35" i="1"/>
  <c r="J46" i="1"/>
  <c r="I43" i="1"/>
  <c r="L43" i="1" s="1"/>
  <c r="M43" i="1" s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4" i="1"/>
  <c r="L34" i="1" l="1"/>
  <c r="M34" i="1" s="1"/>
  <c r="M51" i="1"/>
  <c r="J45" i="1"/>
  <c r="J36" i="1"/>
  <c r="J47" i="1"/>
  <c r="J43" i="1"/>
  <c r="J51" i="1"/>
  <c r="J40" i="1"/>
  <c r="J39" i="1"/>
  <c r="L55" i="1" l="1"/>
  <c r="M55" i="1"/>
  <c r="M32" i="1" l="1"/>
  <c r="M4" i="1"/>
</calcChain>
</file>

<file path=xl/sharedStrings.xml><?xml version="1.0" encoding="utf-8"?>
<sst xmlns="http://schemas.openxmlformats.org/spreadsheetml/2006/main" count="175" uniqueCount="119">
  <si>
    <t>L.p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</si>
  <si>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</si>
  <si>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</si>
  <si>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</si>
  <si>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</si>
  <si>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</si>
  <si>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</si>
  <si>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</si>
  <si>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</si>
  <si>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</si>
  <si>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</si>
  <si>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</si>
  <si>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</si>
  <si>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</si>
  <si>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</si>
  <si>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</si>
  <si>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</si>
  <si>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11.</t>
  </si>
  <si>
    <t>Jedn.
miary</t>
  </si>
  <si>
    <t>Wymagane przez Zamawiającego parametry zamawianego produktu</t>
  </si>
  <si>
    <t>Nazwa producenta oferowanego produktu</t>
  </si>
  <si>
    <t>rolka</t>
  </si>
  <si>
    <t>karton</t>
  </si>
  <si>
    <t>100 szt kartonik</t>
  </si>
  <si>
    <t>litr</t>
  </si>
  <si>
    <t>kg</t>
  </si>
  <si>
    <t xml:space="preserve">Pełna nazwa oferowanego produktu </t>
  </si>
  <si>
    <t>Papier toaletowy w roli 150 m 2w celuloza</t>
  </si>
  <si>
    <t>MP Papier</t>
  </si>
  <si>
    <t>Papier toaletowy mała rolka</t>
  </si>
  <si>
    <t>PAP-Kot Łukasz Kotliński</t>
  </si>
  <si>
    <t>Papier toaletowy JUMBO 140m</t>
  </si>
  <si>
    <t>Papier toaletowy 48 mb</t>
  </si>
  <si>
    <t>Asko Papier</t>
  </si>
  <si>
    <t>ręcznik zz 2w 2x18 g 3000</t>
  </si>
  <si>
    <t>Velvet</t>
  </si>
  <si>
    <t>Ręcznik MAXI Reflex 300 mb</t>
  </si>
  <si>
    <t>Hanke Tissue</t>
  </si>
  <si>
    <t>Tork Reflex mini</t>
  </si>
  <si>
    <t>Essity</t>
  </si>
  <si>
    <t>ręcznik zz biały 1w</t>
  </si>
  <si>
    <t>Chusteczki Elfi 100 szt</t>
  </si>
  <si>
    <t>Niedomickie Zakłady Papiernicze</t>
  </si>
  <si>
    <t>kremowe mydło ROKO</t>
  </si>
  <si>
    <t>PCC Konsumer Cosmed</t>
  </si>
  <si>
    <t>Soft Care Deluxe Hand Soap</t>
  </si>
  <si>
    <t>Diversey</t>
  </si>
  <si>
    <t>Soft Care Deluxe Foam</t>
  </si>
  <si>
    <t>mydło w płynie 4u</t>
  </si>
  <si>
    <t>Garchem</t>
  </si>
  <si>
    <t>ręcznik w roli 65 mb</t>
  </si>
  <si>
    <t>szare mydło w kostce 200 g Attis</t>
  </si>
  <si>
    <t>Gold-Drop</t>
  </si>
  <si>
    <t>Papier toaletowy lottmann</t>
  </si>
  <si>
    <t>papier toaletowy 1 w jumbo</t>
  </si>
  <si>
    <t>ręcznik do dozownika w składance 2w</t>
  </si>
  <si>
    <t>Cena jednostkowa brutto (zł)</t>
  </si>
  <si>
    <t>Cena jednostkowa netto (zł)</t>
  </si>
  <si>
    <t>Wartość netto (zł)</t>
  </si>
  <si>
    <t>Wartość brutto (zł)</t>
  </si>
  <si>
    <t>ILOŚĆ</t>
  </si>
  <si>
    <t>Wartość zamówienia brutto (zł)</t>
  </si>
  <si>
    <t>op.
( 300 ml )</t>
  </si>
  <si>
    <t>op.
( 5 l )</t>
  </si>
  <si>
    <t>op.
( 500 ml )</t>
  </si>
  <si>
    <t>szt.
( 200 g )</t>
  </si>
  <si>
    <r>
      <t xml:space="preserve">
Mydło do systemu SoftCare Select lub równoważne </t>
    </r>
    <r>
      <rPr>
        <b/>
        <sz val="10"/>
        <color theme="1"/>
        <rFont val="Arial Narrow"/>
        <family val="2"/>
        <charset val="238"/>
      </rPr>
      <t xml:space="preserve">wkłady 300 ml </t>
    </r>
    <r>
      <rPr>
        <sz val="10"/>
        <color theme="1"/>
        <rFont val="Arial Narrow"/>
        <family val="2"/>
        <charset val="238"/>
      </rPr>
      <t xml:space="preserve">z zaworkiem silikonowym. Barwa biała, perfumowane. 
</t>
    </r>
  </si>
  <si>
    <t xml:space="preserve">
Papier toaletowy w roli, dwuwarstwowy, wykonany z celulozy, w kolorze białym [min.82% białości], perforowany, z wytłoczonym wzorem . Wysokość roli 9cm (+/- 1mm ); długość roli 150 m ( +/ - 2%) rolka zawiera min. 655 listków; , średnica max 20cm . Gramatura całkowita min. 32 g/m² ( +/- 2%). Pakowany w oryginalne opakowania zbiorcze, najlepiej ekologiczne. Każde opakowanie  z wyraźnym oznaczeniem kodu producenta. 
</t>
  </si>
  <si>
    <t xml:space="preserve">
Papier toaletowy, jednowarstwowy wykonany z makulatury. Rolka o średnicy 180 - 190 mm, szerokość roli 95mm, gramatura min. 36 [g/m2], długość papieru na rolce min. 140 metrów (tolerancja wymiarów w zakresie średnicy, długości i szerokości -(±) 1%). Pakowany w oryginalne opakowania zbiorcze, każde opakowanie  z wyraźnym oznaczeniem kodu producenta. 
</t>
  </si>
  <si>
    <t xml:space="preserve">
Papier toaletowy biały, makulaturowy dwuwarstwowy, tłoczony, perforowany, szerokość  94-100mmm. Rolka o średnicy w zakresie od 120 do 130 mm, długość na rolce  min.48 mb. (tolerancja wymiarów w zakresie średnicy, długości i szerokości -(±) 1%), minimum 400 odcinków, gramatura min. 17,5 [g/m2] każda warstwa. Pakowany w oryginalne opakowania zbiorcze, każde  z wyraźnym oznaczeniem kodu producenta i kodem EAN. 
</t>
  </si>
  <si>
    <t xml:space="preserve">
Ręcznik papierowy Zig Zag , 2 warstwowy, wykonany z celulozy, biały.Wymiary 230x232mm (+/-1%), gramatura min 2x18g. Posiada certyfikat Ecolabel lub równoważny. Ilość listków w kartonie minimum 3000. Pakowany w oryginalne opakowania zbiorcze, każde  z wyraźnym oznaczeniem kodu producenta i kodem EAN.
</t>
  </si>
  <si>
    <t xml:space="preserve">
Czyściwo perforowane w roli centralnego dozowania.
Posiadające wyjmowaną gilzę. Chłonne, wytrzymałe, 1-warstwowe w kolorze białym ( nasycenie bieli min. 82%), wykonane z mixu makulatutowo-celulozowego lub celulozy o wymiarach odcinka 19,8 x 35 cm ( +/- 2%). Długość rolki 300 m (+ - 2%), ilość odcinków 857 szt. (+/-2%), gramatura min. 24,5 g/m2. Posiadający atest dopuszczający do kontaktu z żywnością, certyfikat Ecolabel Na opakowaniu zbiorczym etykieta producenta z opisem produktu, numerem katalogowym, kodem EAN oraz numerem partii.
</t>
  </si>
  <si>
    <t xml:space="preserve">
Czyściwo perforowane w roli centralnego dozowania, do lekkich zabrudzeń. Posiadające wyjmowaną gilzę . Chłonne, wytrzymałe, 1 -warstwowe w kolorze białym ( nasycenie bieli 82%), wykonane z mixu makulatutowo-celulozowego o wymiarach odcinka 19,8 x 35 cm ( + - 2%). Długość rolki 120 m (+ - 2%), ilość odcinków 343 szt. (+-2%), gramatura 24,5 g/m2. Czyściwo dozowanie przez dozownik po jednym odcinku. Każda rolka posiada wskaźnik zużycia wkładu ułatwiający planowanie obsługi wymiany rolki i ograniczający sytuacje z brakiem papieru w dozowniku. Posiadający atest dopuszczający do kontaktu z żywnością, certyfikat Ecolabel oraz ISO 14001 lub równoważny. Na opakowaniu zbiorczym etykieta producenta z opisem produktu, numerem katalogowym, kodem EAN oraz numerem partii. 
</t>
  </si>
  <si>
    <t xml:space="preserve">
Ręcznik w składce V-fold o wymiarach listka minimum 230x213mm (tolerancja wymiarów - (±) 1%), biały, 1- warstwowy. gramatura min 32g/m2 Pakowany w oryginalne opakowania zbiorcze w ilości minimum 4000 listków, każde z wyraźnym oznaczeniem kodu producentai kodem EAN. 
</t>
  </si>
  <si>
    <t xml:space="preserve">
Chusteczki higieniczne wykonane z celulozy, 2-warstwowe o gramaturze min 2x15,5g, wymiar min 21x21 cm Pakowane po 100 szt.  w kartonie. 
</t>
  </si>
  <si>
    <r>
      <t xml:space="preserve">
Kremowe mydło w płynie z dodatkiem gliceryny i lanoliny oraz z wyciągiem z aloesu przeznaczone  do mycia i pielęgnacji skóry rąk i ciała Charakteryzuje się bardzo wysoką zawartością surfaktantów oraz dodatków uszlachetniających
Produkt przeznaczony do użytku profesjonalnego,
Posiada pH 6,5 neutralne dla skóry. </t>
    </r>
    <r>
      <rPr>
        <b/>
        <sz val="10"/>
        <color theme="1"/>
        <rFont val="Arial Narrow"/>
        <family val="2"/>
        <charset val="238"/>
      </rPr>
      <t>Opakowanie 5l</t>
    </r>
    <r>
      <rPr>
        <sz val="10"/>
        <color theme="1"/>
        <rFont val="Arial Narrow"/>
        <family val="2"/>
        <charset val="238"/>
      </rPr>
      <t xml:space="preserve">.
 </t>
    </r>
  </si>
  <si>
    <r>
      <t xml:space="preserve">
Wydajna piana do mycia rąk do systemu Soft Care Foam lub równoważna, dozowanie: minimum 250 dozowań  ze </t>
    </r>
    <r>
      <rPr>
        <b/>
        <sz val="10"/>
        <color theme="1"/>
        <rFont val="Arial Narrow"/>
        <family val="2"/>
        <charset val="238"/>
      </rPr>
      <t xml:space="preserve">100 ml wkładu. </t>
    </r>
    <r>
      <rPr>
        <sz val="10"/>
        <color theme="1"/>
        <rFont val="Arial Narrow"/>
        <family val="2"/>
        <charset val="238"/>
      </rPr>
      <t xml:space="preserve">
</t>
    </r>
  </si>
  <si>
    <t xml:space="preserve">
Mydło w płynie zawierające glicerynę i lanolinę w  opakowaniach o pojemności do 500 ml z pompką do dozowania.
</t>
  </si>
  <si>
    <t xml:space="preserve">
Ręcznik papierowy w roli wykonany z celulozy, biały (min. 80% białości), 2-warstwowy, gofrowany, perforowany, gramatura min. 2x18g/m2, długość min. 65m, szerokość 21-22 cm, średnica roli 13-15 cm,ilość listków min. 300. Tolerancja wymiarów +/- 3%
</t>
  </si>
  <si>
    <t xml:space="preserve">
Szare mydło, kostka o wadze do 0,5kg.
</t>
  </si>
  <si>
    <t xml:space="preserve">
Papier toaletowy biały, 3-warstwowy, wykonany z celulozy, preforowany,gofrowany , typu domowego,  szerokość roli od 93 mm do 100 mm. Długość min. 28 mb (+/- 2%), średnica roli max 120 mm , gramatura min. 3x15 gr/m2 ( +/-2%) 
</t>
  </si>
  <si>
    <t xml:space="preserve">
Ręczniki papierowe do dozownika w składce, 2 warstwowy,  wykonany z celulozy, biały. Pakowany w oryginalne opakowania zbiorcze z wyraźnym oznaczeniem kodu producenta - ilość listków w kartonie minimum 3700. Wymiary przed złożeniem: 25,5 x 21,2 cm (dł. x szer.) Wymiary po złożeniu 8,5 x 21,2 cm (dł. x szer.)-(tolerancja wymiarów - dł. i szer. (±) 1%). 
</t>
  </si>
  <si>
    <t xml:space="preserve">
Papier toaletowy jednowarstwowy, szary, makulatorowy, gofrowany, utwardzany, rozpuszczalny w wodzie długość rolki min. 200m ( +/- 5%), szerokość 90mmm ( +/-2mm )gramatura min 32g/m2 (+/- 2g) średnica rolki 195mm (+/- 5mm). 
</t>
  </si>
  <si>
    <t>op.
( 700 ml )</t>
  </si>
  <si>
    <t>op.
( 12 rolek )</t>
  </si>
  <si>
    <t>op.
( 6 rolek )</t>
  </si>
  <si>
    <t>19.</t>
  </si>
  <si>
    <t>20.</t>
  </si>
  <si>
    <t>Bella Tampo Regular</t>
  </si>
  <si>
    <t>Bella</t>
  </si>
  <si>
    <t>Bella perfecta ULTRA blue</t>
  </si>
  <si>
    <t xml:space="preserve">
Tampony
(opakowanie po 8 szt.)
</t>
  </si>
  <si>
    <t xml:space="preserve">
Podpaski
(opakowanie po 10 szt.)
</t>
  </si>
  <si>
    <t>op.
(8 szt.)</t>
  </si>
  <si>
    <t>op.
(10 szt.)</t>
  </si>
  <si>
    <t>Oblicz zamówienie</t>
  </si>
  <si>
    <t>umowa ZK-DZP.262.59.2024
symbol umowy w TETA: UZRK/K-DA/2024/00007</t>
  </si>
  <si>
    <t>ZAMÓWIENIE</t>
  </si>
  <si>
    <t>Zgłaszający</t>
  </si>
  <si>
    <t>Jednostka organizacyjna Uczelni:</t>
  </si>
  <si>
    <t>Adres e-mail:</t>
  </si>
  <si>
    <t>Telefon do kontaktu:</t>
  </si>
  <si>
    <t>Adres dostawy: </t>
  </si>
  <si>
    <t>*</t>
  </si>
  <si>
    <t>* pola wymagane</t>
  </si>
  <si>
    <t>Numer pokoju:</t>
  </si>
  <si>
    <t>Uwagi do dostawy:</t>
  </si>
  <si>
    <t>Źródło finansowania</t>
  </si>
  <si>
    <t>przeznaczona kwota</t>
  </si>
  <si>
    <t>źródło finansowania</t>
  </si>
  <si>
    <t>ARTYKUŁY HIGIENICZNE</t>
  </si>
  <si>
    <t>op.
( 8 rolek )</t>
  </si>
  <si>
    <t>Imię i nazwisko:</t>
  </si>
  <si>
    <t>Wartość zamówienia netto (zł)</t>
  </si>
  <si>
    <t>Uwagi do zamówienia</t>
  </si>
  <si>
    <t>Źródło finansowania 1
Numer wniosku o zakup: </t>
  </si>
  <si>
    <t>Źródło finansowania 2
Numer wniosku o zakup: </t>
  </si>
  <si>
    <t xml:space="preserve">
Papier toaletowy makulaturowy, gofrowany,  jednowarstwowy, o gramaturze 37gr/m2 (+/-5%),  szerokość od 90 mm (+/-2mm). Długość min. 50 mb, (+/- 5%), średnica rolki  10,5-11cm. 
</t>
  </si>
  <si>
    <t>Miejsce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</si>
</sst>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70C0"/>
      <name val="Times New Roman"/>
      <family val="1"/>
      <charset val="238"/>
    </font>
    <font>
      <sz val="10"/>
      <color rgb="FF00B0F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ptos"/>
      <family val="2"/>
    </font>
    <font>
      <sz val="11"/>
      <color rgb="FF292929"/>
      <name val="Arial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6" fillId="2" borderId="1" xfId="0" applyFont="1" applyFill="1" applyBorder="1" applyAlignment="1" applyProtection="1">
      <alignment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2" fontId="2" fillId="0" borderId="0" xfId="1" applyNumberFormat="1" applyFont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15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13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3" fillId="0" borderId="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 wrapText="1"/>
    </xf>
    <xf numFmtId="44" fontId="15" fillId="0" borderId="18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vertical="center"/>
    </xf>
    <xf numFmtId="44" fontId="15" fillId="0" borderId="7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/>
    </xf>
    <xf numFmtId="44" fontId="15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44" fontId="15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44" fontId="0" fillId="0" borderId="14" xfId="0" applyNumberFormat="1" applyBorder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21" fillId="2" borderId="19" xfId="0" applyFont="1" applyFill="1" applyBorder="1" applyAlignment="1" applyProtection="1">
      <alignment horizontal="left" vertical="center" wrapText="1"/>
      <protection locked="0"/>
    </xf>
    <xf numFmtId="0" fontId="21" fillId="2" borderId="2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21" fillId="2" borderId="21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21" fillId="2" borderId="24" xfId="0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PageLayoutView="80" workbookViewId="0">
      <pane ySplit="5" topLeftCell="A6" activePane="bottomLeft" state="frozen"/>
      <selection pane="bottomLeft" activeCell="K51" sqref="K51"/>
    </sheetView>
  </sheetViews>
  <sheetFormatPr defaultRowHeight="15" x14ac:dyDescent="0.25"/>
  <cols>
    <col min="1" max="1" width="3.140625" bestFit="1" customWidth="1"/>
    <col min="2" max="2" width="38.42578125" customWidth="1"/>
    <col min="3" max="3" width="29.28515625" customWidth="1"/>
    <col min="4" max="4" width="24.42578125" customWidth="1"/>
    <col min="5" max="5" width="0.140625" style="7" hidden="1" customWidth="1"/>
    <col min="6" max="6" width="0.140625" style="8" hidden="1" customWidth="1"/>
    <col min="7" max="7" width="0.140625" style="8" customWidth="1"/>
    <col min="8" max="8" width="10.5703125" style="8" customWidth="1"/>
    <col min="9" max="10" width="10.28515625" style="8" customWidth="1"/>
    <col min="12" max="13" width="13.7109375" bestFit="1" customWidth="1"/>
  </cols>
  <sheetData>
    <row r="1" spans="1:13" ht="30.75" customHeight="1" x14ac:dyDescent="0.25">
      <c r="A1" s="88" t="s">
        <v>96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x14ac:dyDescent="0.25">
      <c r="A2" s="89" t="s">
        <v>110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K4" s="86" t="s">
        <v>95</v>
      </c>
      <c r="L4" s="87"/>
      <c r="M4" s="9">
        <f>M55</f>
        <v>0</v>
      </c>
    </row>
    <row r="5" spans="1:13" ht="37.5" customHeight="1" thickBot="1" x14ac:dyDescent="0.3">
      <c r="A5" s="10" t="s">
        <v>0</v>
      </c>
      <c r="B5" s="10" t="s">
        <v>19</v>
      </c>
      <c r="C5" s="10" t="s">
        <v>26</v>
      </c>
      <c r="D5" s="10" t="s">
        <v>20</v>
      </c>
      <c r="E5" s="10" t="s">
        <v>18</v>
      </c>
      <c r="F5" s="11" t="s">
        <v>57</v>
      </c>
      <c r="G5" s="11" t="s">
        <v>56</v>
      </c>
      <c r="H5" s="10" t="s">
        <v>18</v>
      </c>
      <c r="I5" s="11" t="s">
        <v>57</v>
      </c>
      <c r="J5" s="12" t="s">
        <v>56</v>
      </c>
      <c r="K5" s="13" t="s">
        <v>60</v>
      </c>
      <c r="L5" s="14" t="s">
        <v>58</v>
      </c>
      <c r="M5" s="15" t="s">
        <v>59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3" x14ac:dyDescent="0.25">
      <c r="A8" s="6"/>
      <c r="B8" s="16" t="s">
        <v>97</v>
      </c>
      <c r="C8" s="90" t="s">
        <v>104</v>
      </c>
      <c r="D8" s="90"/>
      <c r="E8" s="6"/>
      <c r="F8" s="6"/>
      <c r="G8" s="6"/>
      <c r="H8" s="6"/>
      <c r="I8" s="6"/>
      <c r="J8" s="6"/>
    </row>
    <row r="9" spans="1:13" x14ac:dyDescent="0.25">
      <c r="A9" s="6"/>
      <c r="B9" s="83"/>
      <c r="C9" s="84"/>
      <c r="D9" s="85"/>
      <c r="E9" s="6"/>
      <c r="F9" s="6"/>
      <c r="G9" s="6"/>
      <c r="H9" s="6"/>
      <c r="I9" s="17"/>
      <c r="J9" s="17"/>
      <c r="K9" s="17"/>
      <c r="L9" s="17"/>
      <c r="M9" s="17"/>
    </row>
    <row r="10" spans="1:13" x14ac:dyDescent="0.25">
      <c r="A10" s="6"/>
      <c r="B10" s="18" t="s">
        <v>98</v>
      </c>
      <c r="C10" s="91"/>
      <c r="D10" s="91"/>
      <c r="E10" s="6"/>
      <c r="F10" s="6"/>
      <c r="G10" s="6"/>
      <c r="H10" s="6"/>
      <c r="I10" s="17"/>
      <c r="J10" s="17"/>
      <c r="K10" s="17"/>
      <c r="L10" s="17"/>
      <c r="M10" s="17"/>
    </row>
    <row r="11" spans="1:13" x14ac:dyDescent="0.25">
      <c r="A11" s="6"/>
      <c r="B11" s="19" t="s">
        <v>99</v>
      </c>
      <c r="C11" s="76" t="s">
        <v>103</v>
      </c>
      <c r="D11" s="76"/>
      <c r="E11" s="6"/>
      <c r="F11" s="6"/>
      <c r="G11" s="6"/>
      <c r="H11" s="6"/>
      <c r="I11" s="17"/>
      <c r="J11" s="17"/>
      <c r="K11" s="17"/>
      <c r="L11" s="17"/>
      <c r="M11" s="17"/>
    </row>
    <row r="12" spans="1:13" x14ac:dyDescent="0.25">
      <c r="A12" s="6"/>
      <c r="B12" s="19" t="s">
        <v>112</v>
      </c>
      <c r="C12" s="76" t="s">
        <v>103</v>
      </c>
      <c r="D12" s="76"/>
      <c r="E12" s="6"/>
      <c r="F12" s="6"/>
      <c r="G12" s="6"/>
      <c r="H12" s="6"/>
      <c r="I12" s="17"/>
      <c r="J12" s="17"/>
      <c r="K12" s="17"/>
      <c r="L12" s="17"/>
      <c r="M12" s="17"/>
    </row>
    <row r="13" spans="1:13" x14ac:dyDescent="0.25">
      <c r="A13" s="6"/>
      <c r="B13" s="19" t="s">
        <v>100</v>
      </c>
      <c r="C13" s="76" t="s">
        <v>103</v>
      </c>
      <c r="D13" s="76"/>
      <c r="E13" s="6"/>
      <c r="F13" s="6"/>
      <c r="G13" s="6"/>
      <c r="H13" s="6"/>
      <c r="I13" s="17"/>
      <c r="J13" s="17"/>
      <c r="K13" s="17"/>
      <c r="L13" s="17"/>
      <c r="M13" s="17"/>
    </row>
    <row r="14" spans="1:13" x14ac:dyDescent="0.25">
      <c r="A14" s="6"/>
      <c r="B14" s="19" t="s">
        <v>101</v>
      </c>
      <c r="C14" s="76" t="s">
        <v>103</v>
      </c>
      <c r="D14" s="76"/>
      <c r="E14" s="6"/>
      <c r="F14" s="6"/>
      <c r="G14" s="6"/>
      <c r="H14" s="6"/>
      <c r="I14" s="17"/>
      <c r="J14" s="17"/>
      <c r="K14" s="17"/>
      <c r="L14" s="17"/>
      <c r="M14" s="17"/>
    </row>
    <row r="15" spans="1:13" x14ac:dyDescent="0.25">
      <c r="A15" s="6"/>
      <c r="B15" s="80"/>
      <c r="C15" s="81"/>
      <c r="D15" s="82"/>
      <c r="E15" s="6"/>
      <c r="F15" s="6"/>
      <c r="G15" s="6"/>
      <c r="H15" s="6"/>
      <c r="I15" s="17"/>
      <c r="J15" s="17"/>
      <c r="K15" s="17"/>
      <c r="L15" s="17"/>
      <c r="M15" s="17"/>
    </row>
    <row r="16" spans="1:13" x14ac:dyDescent="0.25">
      <c r="A16" s="6"/>
      <c r="B16" s="18" t="s">
        <v>118</v>
      </c>
      <c r="C16" s="76" t="s">
        <v>103</v>
      </c>
      <c r="D16" s="76"/>
      <c r="E16" s="6"/>
      <c r="F16" s="6"/>
      <c r="G16" s="6"/>
      <c r="H16" s="6"/>
      <c r="I16" s="17"/>
      <c r="J16" s="17"/>
      <c r="K16" s="17"/>
      <c r="L16" s="17"/>
      <c r="M16" s="17"/>
    </row>
    <row r="17" spans="1:13" x14ac:dyDescent="0.25">
      <c r="A17" s="6"/>
      <c r="B17" s="19" t="s">
        <v>102</v>
      </c>
      <c r="C17" s="76" t="s">
        <v>103</v>
      </c>
      <c r="D17" s="76"/>
      <c r="E17" s="6"/>
      <c r="F17" s="6"/>
      <c r="G17" s="6"/>
      <c r="H17" s="6"/>
      <c r="I17" s="17"/>
      <c r="J17" s="17"/>
      <c r="K17" s="17"/>
      <c r="L17" s="17"/>
      <c r="M17" s="17"/>
    </row>
    <row r="18" spans="1:13" x14ac:dyDescent="0.25">
      <c r="A18" s="6"/>
      <c r="B18" s="19" t="s">
        <v>105</v>
      </c>
      <c r="C18" s="76" t="s">
        <v>103</v>
      </c>
      <c r="D18" s="76"/>
      <c r="E18" s="6"/>
      <c r="F18" s="6"/>
      <c r="G18" s="6"/>
      <c r="H18" s="6"/>
      <c r="I18" s="17"/>
      <c r="J18" s="17"/>
      <c r="K18" s="17"/>
      <c r="L18" s="17"/>
      <c r="M18" s="17"/>
    </row>
    <row r="19" spans="1:13" x14ac:dyDescent="0.25">
      <c r="A19" s="6"/>
      <c r="B19" s="19" t="s">
        <v>106</v>
      </c>
      <c r="C19" s="76"/>
      <c r="D19" s="76"/>
      <c r="E19" s="6"/>
      <c r="F19" s="6"/>
      <c r="G19" s="6"/>
      <c r="H19" s="6"/>
      <c r="I19" s="17"/>
      <c r="J19" s="17"/>
      <c r="K19" s="17"/>
      <c r="L19" s="17"/>
      <c r="M19" s="17"/>
    </row>
    <row r="20" spans="1:13" x14ac:dyDescent="0.25">
      <c r="A20" s="6"/>
      <c r="B20" s="77"/>
      <c r="C20" s="78"/>
      <c r="D20" s="79"/>
      <c r="E20" s="6"/>
      <c r="F20" s="6"/>
      <c r="G20" s="6"/>
      <c r="H20" s="6"/>
      <c r="I20" s="17"/>
      <c r="J20" s="17"/>
      <c r="K20" s="17"/>
      <c r="L20" s="17"/>
      <c r="M20" s="17"/>
    </row>
    <row r="21" spans="1:13" x14ac:dyDescent="0.25">
      <c r="A21" s="6"/>
      <c r="B21" s="18" t="s">
        <v>107</v>
      </c>
      <c r="C21" s="20" t="s">
        <v>109</v>
      </c>
      <c r="D21" s="20" t="s">
        <v>108</v>
      </c>
      <c r="E21" s="6"/>
      <c r="F21" s="6"/>
      <c r="G21" s="6"/>
      <c r="H21" s="6"/>
      <c r="I21" s="17"/>
      <c r="J21" s="17"/>
      <c r="K21" s="17"/>
      <c r="L21" s="17"/>
      <c r="M21" s="17"/>
    </row>
    <row r="22" spans="1:13" ht="28.5" x14ac:dyDescent="0.25">
      <c r="A22" s="6"/>
      <c r="B22" s="19" t="s">
        <v>115</v>
      </c>
      <c r="C22" s="1" t="s">
        <v>103</v>
      </c>
      <c r="D22" s="1" t="s">
        <v>103</v>
      </c>
      <c r="E22" s="6"/>
      <c r="F22" s="6"/>
      <c r="G22" s="6"/>
      <c r="H22" s="6"/>
      <c r="I22" s="17"/>
      <c r="J22" s="17"/>
      <c r="K22" s="17"/>
      <c r="L22" s="17"/>
      <c r="M22" s="17"/>
    </row>
    <row r="23" spans="1:13" ht="28.5" x14ac:dyDescent="0.25">
      <c r="A23" s="6"/>
      <c r="B23" s="19" t="s">
        <v>116</v>
      </c>
      <c r="C23" s="1"/>
      <c r="D23" s="1"/>
      <c r="E23" s="6"/>
      <c r="F23" s="6"/>
      <c r="G23" s="6"/>
      <c r="H23" s="6"/>
      <c r="I23" s="6"/>
      <c r="J23" s="6"/>
    </row>
    <row r="24" spans="1:13" x14ac:dyDescent="0.25">
      <c r="A24" s="6"/>
      <c r="B24" s="77"/>
      <c r="C24" s="78"/>
      <c r="D24" s="79"/>
      <c r="E24" s="6"/>
      <c r="F24" s="6"/>
      <c r="G24" s="6"/>
      <c r="H24" s="6"/>
      <c r="I24" s="6"/>
      <c r="J24" s="6"/>
    </row>
    <row r="25" spans="1:13" x14ac:dyDescent="0.25">
      <c r="A25" s="6"/>
      <c r="B25" s="21" t="s">
        <v>114</v>
      </c>
      <c r="C25" s="92"/>
      <c r="D25" s="92"/>
      <c r="E25" s="6"/>
      <c r="F25" s="6"/>
      <c r="G25" s="6"/>
      <c r="H25" s="6"/>
      <c r="I25" s="6"/>
      <c r="J25" s="6"/>
    </row>
    <row r="26" spans="1:13" x14ac:dyDescent="0.25">
      <c r="A26" s="6"/>
      <c r="B26" s="93"/>
      <c r="C26" s="94"/>
      <c r="D26" s="95"/>
      <c r="E26" s="6"/>
      <c r="F26" s="6"/>
      <c r="G26" s="6"/>
      <c r="H26" s="6"/>
      <c r="I26" s="6"/>
      <c r="J26" s="6"/>
    </row>
    <row r="27" spans="1:13" x14ac:dyDescent="0.25">
      <c r="A27" s="6"/>
      <c r="B27" s="96"/>
      <c r="C27" s="97"/>
      <c r="D27" s="98"/>
      <c r="E27" s="6"/>
      <c r="F27" s="6"/>
      <c r="G27" s="6"/>
      <c r="H27" s="6"/>
      <c r="I27" s="6"/>
      <c r="J27" s="6"/>
    </row>
    <row r="28" spans="1:13" x14ac:dyDescent="0.25">
      <c r="A28" s="6"/>
      <c r="B28" s="96"/>
      <c r="C28" s="97"/>
      <c r="D28" s="98"/>
      <c r="E28" s="6"/>
      <c r="F28" s="6"/>
      <c r="G28" s="6"/>
      <c r="H28" s="6"/>
      <c r="I28" s="6"/>
      <c r="J28" s="6"/>
    </row>
    <row r="29" spans="1:13" x14ac:dyDescent="0.25">
      <c r="A29" s="6"/>
      <c r="B29" s="96"/>
      <c r="C29" s="97"/>
      <c r="D29" s="98"/>
      <c r="E29" s="6"/>
      <c r="F29" s="6"/>
      <c r="G29" s="6"/>
      <c r="H29" s="6"/>
      <c r="I29" s="6"/>
      <c r="J29" s="6"/>
    </row>
    <row r="30" spans="1:13" x14ac:dyDescent="0.25">
      <c r="A30" s="6"/>
      <c r="B30" s="99"/>
      <c r="C30" s="100"/>
      <c r="D30" s="101"/>
      <c r="E30" s="6"/>
      <c r="F30" s="6"/>
      <c r="G30" s="6"/>
      <c r="H30" s="6"/>
      <c r="I30" s="6"/>
      <c r="J30" s="6"/>
    </row>
    <row r="31" spans="1:13" ht="15.75" thickBot="1" x14ac:dyDescent="0.3">
      <c r="A31" s="6"/>
      <c r="B31" s="22"/>
      <c r="C31" s="6"/>
      <c r="D31" s="6"/>
      <c r="E31" s="6"/>
      <c r="F31" s="6"/>
      <c r="G31" s="6"/>
      <c r="H31" s="6"/>
      <c r="I31" s="6"/>
      <c r="J31" s="6"/>
    </row>
    <row r="32" spans="1:13" ht="15.75" x14ac:dyDescent="0.25">
      <c r="K32" s="86" t="s">
        <v>95</v>
      </c>
      <c r="L32" s="87"/>
      <c r="M32" s="9">
        <f>M55</f>
        <v>0</v>
      </c>
    </row>
    <row r="33" spans="1:14" ht="37.5" customHeight="1" thickBot="1" x14ac:dyDescent="0.3">
      <c r="A33" s="10" t="s">
        <v>0</v>
      </c>
      <c r="B33" s="10" t="s">
        <v>19</v>
      </c>
      <c r="C33" s="23" t="s">
        <v>26</v>
      </c>
      <c r="D33" s="23" t="s">
        <v>20</v>
      </c>
      <c r="E33" s="10" t="s">
        <v>18</v>
      </c>
      <c r="F33" s="24" t="s">
        <v>57</v>
      </c>
      <c r="G33" s="25" t="s">
        <v>56</v>
      </c>
      <c r="H33" s="10" t="s">
        <v>18</v>
      </c>
      <c r="I33" s="11" t="s">
        <v>57</v>
      </c>
      <c r="J33" s="12" t="s">
        <v>56</v>
      </c>
      <c r="K33" s="26" t="s">
        <v>60</v>
      </c>
      <c r="L33" s="25" t="s">
        <v>58</v>
      </c>
      <c r="M33" s="27" t="s">
        <v>59</v>
      </c>
    </row>
    <row r="34" spans="1:14" ht="129.75" customHeight="1" x14ac:dyDescent="0.25">
      <c r="A34" s="28" t="s">
        <v>1</v>
      </c>
      <c r="B34" s="29" t="s">
        <v>67</v>
      </c>
      <c r="C34" s="29" t="s">
        <v>27</v>
      </c>
      <c r="D34" s="74" t="s">
        <v>28</v>
      </c>
      <c r="E34" s="30" t="s">
        <v>21</v>
      </c>
      <c r="F34" s="31">
        <v>4.6900000000000004</v>
      </c>
      <c r="G34" s="32">
        <f>F34*1.23</f>
        <v>5.7687000000000008</v>
      </c>
      <c r="H34" s="33" t="s">
        <v>84</v>
      </c>
      <c r="I34" s="34">
        <f>4.69*12</f>
        <v>56.28</v>
      </c>
      <c r="J34" s="35">
        <f t="shared" ref="J34:J45" si="0">I34*1.23</f>
        <v>69.224400000000003</v>
      </c>
      <c r="K34" s="2"/>
      <c r="L34" s="36">
        <f t="shared" ref="L34:L44" si="1">I34*K34</f>
        <v>0</v>
      </c>
      <c r="M34" s="9">
        <f t="shared" ref="M34:M44" si="2">L34*1.23</f>
        <v>0</v>
      </c>
    </row>
    <row r="35" spans="1:14" ht="64.5" customHeight="1" x14ac:dyDescent="0.25">
      <c r="A35" s="28" t="s">
        <v>2</v>
      </c>
      <c r="B35" s="29" t="s">
        <v>117</v>
      </c>
      <c r="C35" s="29" t="s">
        <v>29</v>
      </c>
      <c r="D35" s="74" t="s">
        <v>30</v>
      </c>
      <c r="E35" s="30" t="s">
        <v>21</v>
      </c>
      <c r="F35" s="31">
        <v>0.76</v>
      </c>
      <c r="G35" s="32">
        <f t="shared" ref="G35:G51" si="3">F35*1.23</f>
        <v>0.93479999999999996</v>
      </c>
      <c r="H35" s="37" t="s">
        <v>111</v>
      </c>
      <c r="I35" s="38">
        <f>0.76*8</f>
        <v>6.08</v>
      </c>
      <c r="J35" s="39">
        <f t="shared" si="0"/>
        <v>7.4783999999999997</v>
      </c>
      <c r="K35" s="4"/>
      <c r="L35" s="40">
        <f t="shared" si="1"/>
        <v>0</v>
      </c>
      <c r="M35" s="41">
        <f t="shared" si="2"/>
        <v>0</v>
      </c>
    </row>
    <row r="36" spans="1:14" ht="102.75" customHeight="1" x14ac:dyDescent="0.25">
      <c r="A36" s="28" t="s">
        <v>3</v>
      </c>
      <c r="B36" s="29" t="s">
        <v>68</v>
      </c>
      <c r="C36" s="29" t="s">
        <v>31</v>
      </c>
      <c r="D36" s="74" t="s">
        <v>30</v>
      </c>
      <c r="E36" s="30" t="s">
        <v>21</v>
      </c>
      <c r="F36" s="31">
        <v>1.88</v>
      </c>
      <c r="G36" s="32">
        <f t="shared" si="3"/>
        <v>2.3123999999999998</v>
      </c>
      <c r="H36" s="37" t="s">
        <v>84</v>
      </c>
      <c r="I36" s="38">
        <f>1.88*12</f>
        <v>22.56</v>
      </c>
      <c r="J36" s="39">
        <f t="shared" si="0"/>
        <v>27.748799999999999</v>
      </c>
      <c r="K36" s="4"/>
      <c r="L36" s="40">
        <f t="shared" si="1"/>
        <v>0</v>
      </c>
      <c r="M36" s="41">
        <f t="shared" si="2"/>
        <v>0</v>
      </c>
    </row>
    <row r="37" spans="1:14" ht="115.5" customHeight="1" x14ac:dyDescent="0.25">
      <c r="A37" s="28">
        <v>4</v>
      </c>
      <c r="B37" s="29" t="s">
        <v>69</v>
      </c>
      <c r="C37" s="29" t="s">
        <v>32</v>
      </c>
      <c r="D37" s="74" t="s">
        <v>33</v>
      </c>
      <c r="E37" s="30" t="s">
        <v>21</v>
      </c>
      <c r="F37" s="31">
        <v>1.2</v>
      </c>
      <c r="G37" s="32">
        <f t="shared" si="3"/>
        <v>1.476</v>
      </c>
      <c r="H37" s="37" t="s">
        <v>111</v>
      </c>
      <c r="I37" s="38">
        <f>1.2*8</f>
        <v>9.6</v>
      </c>
      <c r="J37" s="39">
        <f>I37*1.23</f>
        <v>11.808</v>
      </c>
      <c r="K37" s="4"/>
      <c r="L37" s="40">
        <f>I37*K37</f>
        <v>0</v>
      </c>
      <c r="M37" s="41">
        <f t="shared" si="2"/>
        <v>0</v>
      </c>
    </row>
    <row r="38" spans="1:14" ht="89.25" customHeight="1" x14ac:dyDescent="0.25">
      <c r="A38" s="28" t="s">
        <v>4</v>
      </c>
      <c r="B38" s="29" t="s">
        <v>70</v>
      </c>
      <c r="C38" s="29" t="s">
        <v>34</v>
      </c>
      <c r="D38" s="74" t="s">
        <v>35</v>
      </c>
      <c r="E38" s="30" t="s">
        <v>22</v>
      </c>
      <c r="F38" s="31">
        <v>49.32</v>
      </c>
      <c r="G38" s="32">
        <f t="shared" si="3"/>
        <v>60.663600000000002</v>
      </c>
      <c r="H38" s="42" t="s">
        <v>22</v>
      </c>
      <c r="I38" s="34">
        <v>49.32</v>
      </c>
      <c r="J38" s="35">
        <f t="shared" si="0"/>
        <v>60.663600000000002</v>
      </c>
      <c r="K38" s="4"/>
      <c r="L38" s="40">
        <f t="shared" si="1"/>
        <v>0</v>
      </c>
      <c r="M38" s="41">
        <f t="shared" si="2"/>
        <v>0</v>
      </c>
    </row>
    <row r="39" spans="1:14" ht="150.75" customHeight="1" x14ac:dyDescent="0.25">
      <c r="A39" s="28" t="s">
        <v>5</v>
      </c>
      <c r="B39" s="29" t="s">
        <v>71</v>
      </c>
      <c r="C39" s="29" t="s">
        <v>36</v>
      </c>
      <c r="D39" s="74" t="s">
        <v>37</v>
      </c>
      <c r="E39" s="30" t="s">
        <v>21</v>
      </c>
      <c r="F39" s="31">
        <v>13.64</v>
      </c>
      <c r="G39" s="32">
        <f t="shared" si="3"/>
        <v>16.777200000000001</v>
      </c>
      <c r="H39" s="33" t="s">
        <v>85</v>
      </c>
      <c r="I39" s="34">
        <f>13.64*6</f>
        <v>81.84</v>
      </c>
      <c r="J39" s="35">
        <f t="shared" si="0"/>
        <v>100.6632</v>
      </c>
      <c r="K39" s="4"/>
      <c r="L39" s="40">
        <f t="shared" si="1"/>
        <v>0</v>
      </c>
      <c r="M39" s="41">
        <f t="shared" si="2"/>
        <v>0</v>
      </c>
    </row>
    <row r="40" spans="1:14" ht="221.25" customHeight="1" x14ac:dyDescent="0.25">
      <c r="A40" s="28" t="s">
        <v>6</v>
      </c>
      <c r="B40" s="29" t="s">
        <v>72</v>
      </c>
      <c r="C40" s="29" t="s">
        <v>38</v>
      </c>
      <c r="D40" s="74" t="s">
        <v>39</v>
      </c>
      <c r="E40" s="30" t="s">
        <v>21</v>
      </c>
      <c r="F40" s="31">
        <v>14.9</v>
      </c>
      <c r="G40" s="32">
        <f t="shared" si="3"/>
        <v>18.327000000000002</v>
      </c>
      <c r="H40" s="33" t="s">
        <v>84</v>
      </c>
      <c r="I40" s="34">
        <f>14.9*12</f>
        <v>178.8</v>
      </c>
      <c r="J40" s="35">
        <f t="shared" si="0"/>
        <v>219.92400000000001</v>
      </c>
      <c r="K40" s="4"/>
      <c r="L40" s="40">
        <f t="shared" si="1"/>
        <v>0</v>
      </c>
      <c r="M40" s="41">
        <f t="shared" si="2"/>
        <v>0</v>
      </c>
    </row>
    <row r="41" spans="1:14" ht="93.75" customHeight="1" x14ac:dyDescent="0.25">
      <c r="A41" s="28" t="s">
        <v>7</v>
      </c>
      <c r="B41" s="29" t="s">
        <v>73</v>
      </c>
      <c r="C41" s="29" t="s">
        <v>40</v>
      </c>
      <c r="D41" s="74" t="s">
        <v>33</v>
      </c>
      <c r="E41" s="30" t="s">
        <v>22</v>
      </c>
      <c r="F41" s="31">
        <v>44.4</v>
      </c>
      <c r="G41" s="32">
        <f t="shared" si="3"/>
        <v>54.611999999999995</v>
      </c>
      <c r="H41" s="42" t="s">
        <v>22</v>
      </c>
      <c r="I41" s="34">
        <v>44.4</v>
      </c>
      <c r="J41" s="35">
        <f t="shared" si="0"/>
        <v>54.611999999999995</v>
      </c>
      <c r="K41" s="4"/>
      <c r="L41" s="40">
        <f t="shared" si="1"/>
        <v>0</v>
      </c>
      <c r="M41" s="41">
        <f t="shared" si="2"/>
        <v>0</v>
      </c>
    </row>
    <row r="42" spans="1:14" ht="56.25" customHeight="1" x14ac:dyDescent="0.25">
      <c r="A42" s="28" t="s">
        <v>8</v>
      </c>
      <c r="B42" s="29" t="s">
        <v>74</v>
      </c>
      <c r="C42" s="29" t="s">
        <v>41</v>
      </c>
      <c r="D42" s="74" t="s">
        <v>42</v>
      </c>
      <c r="E42" s="43" t="s">
        <v>23</v>
      </c>
      <c r="F42" s="31">
        <v>2.16</v>
      </c>
      <c r="G42" s="32">
        <f t="shared" si="3"/>
        <v>2.6568000000000001</v>
      </c>
      <c r="H42" s="33" t="s">
        <v>23</v>
      </c>
      <c r="I42" s="34">
        <v>2.16</v>
      </c>
      <c r="J42" s="35">
        <f t="shared" si="0"/>
        <v>2.6568000000000001</v>
      </c>
      <c r="K42" s="4"/>
      <c r="L42" s="40">
        <f t="shared" si="1"/>
        <v>0</v>
      </c>
      <c r="M42" s="41">
        <f t="shared" si="2"/>
        <v>0</v>
      </c>
    </row>
    <row r="43" spans="1:14" ht="105.75" customHeight="1" x14ac:dyDescent="0.25">
      <c r="A43" s="28" t="s">
        <v>9</v>
      </c>
      <c r="B43" s="29" t="s">
        <v>75</v>
      </c>
      <c r="C43" s="29" t="s">
        <v>43</v>
      </c>
      <c r="D43" s="74" t="s">
        <v>44</v>
      </c>
      <c r="E43" s="30" t="s">
        <v>24</v>
      </c>
      <c r="F43" s="31">
        <v>4.5</v>
      </c>
      <c r="G43" s="32">
        <f t="shared" si="3"/>
        <v>5.5350000000000001</v>
      </c>
      <c r="H43" s="44" t="s">
        <v>63</v>
      </c>
      <c r="I43" s="45">
        <f>F43*5</f>
        <v>22.5</v>
      </c>
      <c r="J43" s="35">
        <f t="shared" si="0"/>
        <v>27.675000000000001</v>
      </c>
      <c r="K43" s="4"/>
      <c r="L43" s="40">
        <f t="shared" si="1"/>
        <v>0</v>
      </c>
      <c r="M43" s="41">
        <f t="shared" si="2"/>
        <v>0</v>
      </c>
    </row>
    <row r="44" spans="1:14" ht="57" customHeight="1" x14ac:dyDescent="0.25">
      <c r="A44" s="28" t="s">
        <v>17</v>
      </c>
      <c r="B44" s="29" t="s">
        <v>66</v>
      </c>
      <c r="C44" s="29" t="s">
        <v>45</v>
      </c>
      <c r="D44" s="74" t="s">
        <v>46</v>
      </c>
      <c r="E44" s="30" t="s">
        <v>24</v>
      </c>
      <c r="F44" s="31">
        <v>64</v>
      </c>
      <c r="G44" s="32">
        <f t="shared" si="3"/>
        <v>78.72</v>
      </c>
      <c r="H44" s="44" t="s">
        <v>62</v>
      </c>
      <c r="I44" s="45">
        <v>19.2</v>
      </c>
      <c r="J44" s="35">
        <f t="shared" si="0"/>
        <v>23.616</v>
      </c>
      <c r="K44" s="4"/>
      <c r="L44" s="40">
        <f t="shared" si="1"/>
        <v>0</v>
      </c>
      <c r="M44" s="41">
        <f t="shared" si="2"/>
        <v>0</v>
      </c>
    </row>
    <row r="45" spans="1:14" ht="55.5" customHeight="1" x14ac:dyDescent="0.25">
      <c r="A45" s="28" t="s">
        <v>10</v>
      </c>
      <c r="B45" s="29" t="s">
        <v>76</v>
      </c>
      <c r="C45" s="29" t="s">
        <v>47</v>
      </c>
      <c r="D45" s="74" t="s">
        <v>46</v>
      </c>
      <c r="E45" s="30" t="s">
        <v>24</v>
      </c>
      <c r="F45" s="31">
        <v>36</v>
      </c>
      <c r="G45" s="32">
        <f t="shared" si="3"/>
        <v>44.28</v>
      </c>
      <c r="H45" s="44" t="s">
        <v>83</v>
      </c>
      <c r="I45" s="45">
        <f>F45*0.7</f>
        <v>25.2</v>
      </c>
      <c r="J45" s="35">
        <f t="shared" si="0"/>
        <v>30.995999999999999</v>
      </c>
      <c r="K45" s="4"/>
      <c r="L45" s="40">
        <f>I45*K45</f>
        <v>0</v>
      </c>
      <c r="M45" s="41">
        <f>L45*1.23</f>
        <v>0</v>
      </c>
    </row>
    <row r="46" spans="1:14" ht="51.75" customHeight="1" x14ac:dyDescent="0.25">
      <c r="A46" s="28" t="s">
        <v>11</v>
      </c>
      <c r="B46" s="29" t="s">
        <v>77</v>
      </c>
      <c r="C46" s="29" t="s">
        <v>48</v>
      </c>
      <c r="D46" s="74" t="s">
        <v>49</v>
      </c>
      <c r="E46" s="30" t="s">
        <v>24</v>
      </c>
      <c r="F46" s="31">
        <v>4.25</v>
      </c>
      <c r="G46" s="32">
        <f t="shared" si="3"/>
        <v>5.2275</v>
      </c>
      <c r="H46" s="44" t="s">
        <v>64</v>
      </c>
      <c r="I46" s="45">
        <v>2.13</v>
      </c>
      <c r="J46" s="35">
        <f>I46*1.23</f>
        <v>2.6198999999999999</v>
      </c>
      <c r="K46" s="4"/>
      <c r="L46" s="40">
        <f t="shared" ref="L46:L50" si="4">I46*K46</f>
        <v>0</v>
      </c>
      <c r="M46" s="41">
        <f t="shared" ref="M46:M51" si="5">L46*1.23</f>
        <v>0</v>
      </c>
      <c r="N46" s="46"/>
    </row>
    <row r="47" spans="1:14" ht="78.75" customHeight="1" x14ac:dyDescent="0.25">
      <c r="A47" s="47" t="s">
        <v>12</v>
      </c>
      <c r="B47" s="29" t="s">
        <v>78</v>
      </c>
      <c r="C47" s="48" t="s">
        <v>50</v>
      </c>
      <c r="D47" s="75" t="s">
        <v>33</v>
      </c>
      <c r="E47" s="49" t="s">
        <v>21</v>
      </c>
      <c r="F47" s="50">
        <v>5.28</v>
      </c>
      <c r="G47" s="32">
        <f t="shared" si="3"/>
        <v>6.4944000000000006</v>
      </c>
      <c r="H47" s="33" t="s">
        <v>84</v>
      </c>
      <c r="I47" s="34">
        <f>5.28*12</f>
        <v>63.36</v>
      </c>
      <c r="J47" s="35">
        <f t="shared" ref="J47:J51" si="6">I47*1.23</f>
        <v>77.9328</v>
      </c>
      <c r="K47" s="4"/>
      <c r="L47" s="40">
        <f t="shared" si="4"/>
        <v>0</v>
      </c>
      <c r="M47" s="41">
        <f t="shared" si="5"/>
        <v>0</v>
      </c>
    </row>
    <row r="48" spans="1:14" ht="41.25" customHeight="1" x14ac:dyDescent="0.25">
      <c r="A48" s="28" t="s">
        <v>13</v>
      </c>
      <c r="B48" s="29" t="s">
        <v>79</v>
      </c>
      <c r="C48" s="29" t="s">
        <v>51</v>
      </c>
      <c r="D48" s="74" t="s">
        <v>52</v>
      </c>
      <c r="E48" s="30" t="s">
        <v>25</v>
      </c>
      <c r="F48" s="31">
        <v>14.7</v>
      </c>
      <c r="G48" s="32">
        <f t="shared" si="3"/>
        <v>18.081</v>
      </c>
      <c r="H48" s="44" t="s">
        <v>65</v>
      </c>
      <c r="I48" s="45">
        <v>2.94</v>
      </c>
      <c r="J48" s="35">
        <f t="shared" si="6"/>
        <v>3.6162000000000001</v>
      </c>
      <c r="K48" s="4"/>
      <c r="L48" s="40">
        <f t="shared" si="4"/>
        <v>0</v>
      </c>
      <c r="M48" s="41">
        <f t="shared" si="5"/>
        <v>0</v>
      </c>
    </row>
    <row r="49" spans="1:14" ht="77.25" customHeight="1" x14ac:dyDescent="0.25">
      <c r="A49" s="28" t="s">
        <v>14</v>
      </c>
      <c r="B49" s="29" t="s">
        <v>80</v>
      </c>
      <c r="C49" s="29" t="s">
        <v>53</v>
      </c>
      <c r="D49" s="74" t="s">
        <v>37</v>
      </c>
      <c r="E49" s="30" t="s">
        <v>21</v>
      </c>
      <c r="F49" s="31">
        <v>1.04</v>
      </c>
      <c r="G49" s="32">
        <f t="shared" si="3"/>
        <v>1.2792000000000001</v>
      </c>
      <c r="H49" s="37" t="s">
        <v>111</v>
      </c>
      <c r="I49" s="38">
        <f>1.04*8</f>
        <v>8.32</v>
      </c>
      <c r="J49" s="39">
        <f t="shared" si="6"/>
        <v>10.233600000000001</v>
      </c>
      <c r="K49" s="4"/>
      <c r="L49" s="40">
        <f t="shared" si="4"/>
        <v>0</v>
      </c>
      <c r="M49" s="41">
        <f t="shared" si="5"/>
        <v>0</v>
      </c>
    </row>
    <row r="50" spans="1:14" ht="103.5" customHeight="1" x14ac:dyDescent="0.25">
      <c r="A50" s="28" t="s">
        <v>15</v>
      </c>
      <c r="B50" s="29" t="s">
        <v>81</v>
      </c>
      <c r="C50" s="29" t="s">
        <v>55</v>
      </c>
      <c r="D50" s="74" t="s">
        <v>33</v>
      </c>
      <c r="E50" s="30" t="s">
        <v>22</v>
      </c>
      <c r="F50" s="31">
        <v>72</v>
      </c>
      <c r="G50" s="32">
        <f t="shared" si="3"/>
        <v>88.56</v>
      </c>
      <c r="H50" s="42" t="s">
        <v>22</v>
      </c>
      <c r="I50" s="34">
        <v>72</v>
      </c>
      <c r="J50" s="35">
        <f t="shared" si="6"/>
        <v>88.56</v>
      </c>
      <c r="K50" s="4"/>
      <c r="L50" s="40">
        <f t="shared" si="4"/>
        <v>0</v>
      </c>
      <c r="M50" s="41">
        <f t="shared" si="5"/>
        <v>0</v>
      </c>
    </row>
    <row r="51" spans="1:14" ht="81" customHeight="1" x14ac:dyDescent="0.25">
      <c r="A51" s="51" t="s">
        <v>16</v>
      </c>
      <c r="B51" s="48" t="s">
        <v>82</v>
      </c>
      <c r="C51" s="48" t="s">
        <v>54</v>
      </c>
      <c r="D51" s="75" t="s">
        <v>33</v>
      </c>
      <c r="E51" s="49" t="s">
        <v>21</v>
      </c>
      <c r="F51" s="52">
        <v>3.6</v>
      </c>
      <c r="G51" s="53">
        <f t="shared" si="3"/>
        <v>4.4279999999999999</v>
      </c>
      <c r="H51" s="54" t="s">
        <v>84</v>
      </c>
      <c r="I51" s="55">
        <f>3.6*12</f>
        <v>43.2</v>
      </c>
      <c r="J51" s="56">
        <f t="shared" si="6"/>
        <v>53.136000000000003</v>
      </c>
      <c r="K51" s="4"/>
      <c r="L51" s="40">
        <f>I51*K51</f>
        <v>0</v>
      </c>
      <c r="M51" s="41">
        <f t="shared" si="5"/>
        <v>0</v>
      </c>
    </row>
    <row r="52" spans="1:14" ht="41.25" customHeight="1" x14ac:dyDescent="0.25">
      <c r="A52" s="28" t="s">
        <v>86</v>
      </c>
      <c r="B52" s="29" t="s">
        <v>91</v>
      </c>
      <c r="C52" s="29" t="s">
        <v>88</v>
      </c>
      <c r="D52" s="74" t="s">
        <v>89</v>
      </c>
      <c r="E52" s="30"/>
      <c r="F52" s="31"/>
      <c r="G52" s="32"/>
      <c r="H52" s="33" t="s">
        <v>93</v>
      </c>
      <c r="I52" s="34">
        <v>3.98</v>
      </c>
      <c r="J52" s="35">
        <f>I52*1.05</f>
        <v>4.1790000000000003</v>
      </c>
      <c r="K52" s="4"/>
      <c r="L52" s="40">
        <f>I52*K52</f>
        <v>0</v>
      </c>
      <c r="M52" s="41">
        <f>L52*1.05</f>
        <v>0</v>
      </c>
    </row>
    <row r="53" spans="1:14" ht="44.25" customHeight="1" thickBot="1" x14ac:dyDescent="0.3">
      <c r="A53" s="28" t="s">
        <v>87</v>
      </c>
      <c r="B53" s="29" t="s">
        <v>92</v>
      </c>
      <c r="C53" s="29" t="s">
        <v>90</v>
      </c>
      <c r="D53" s="74" t="s">
        <v>89</v>
      </c>
      <c r="E53" s="30"/>
      <c r="F53" s="31"/>
      <c r="G53" s="32"/>
      <c r="H53" s="33" t="s">
        <v>94</v>
      </c>
      <c r="I53" s="34">
        <v>4.2</v>
      </c>
      <c r="J53" s="35">
        <f>I53*1.05</f>
        <v>4.41</v>
      </c>
      <c r="K53" s="5"/>
      <c r="L53" s="57">
        <f t="shared" ref="L53" si="7">I53*K53</f>
        <v>0</v>
      </c>
      <c r="M53" s="58">
        <f>L53*1.05</f>
        <v>0</v>
      </c>
    </row>
    <row r="54" spans="1:14" ht="40.5" customHeight="1" x14ac:dyDescent="0.25">
      <c r="A54" s="59"/>
      <c r="B54" s="60"/>
      <c r="C54" s="61"/>
      <c r="D54" s="61"/>
      <c r="E54" s="62"/>
      <c r="F54" s="63"/>
      <c r="G54" s="3"/>
      <c r="H54" s="3"/>
      <c r="I54" s="3"/>
      <c r="J54" s="3"/>
      <c r="L54" s="64" t="s">
        <v>113</v>
      </c>
      <c r="M54" s="64" t="s">
        <v>61</v>
      </c>
      <c r="N54" s="65"/>
    </row>
    <row r="55" spans="1:14" ht="32.25" customHeight="1" x14ac:dyDescent="0.25">
      <c r="A55" s="59"/>
      <c r="B55" s="60"/>
      <c r="C55" s="61"/>
      <c r="D55" s="61"/>
      <c r="E55" s="62"/>
      <c r="F55" s="66"/>
      <c r="G55" s="67"/>
      <c r="H55" s="67"/>
      <c r="I55" s="67"/>
      <c r="J55" s="67"/>
      <c r="L55" s="40">
        <f>SUM(L34:L53)</f>
        <v>0</v>
      </c>
      <c r="M55" s="68">
        <f>(SUM(L34:L51))*1.23+(SUM(L52:L53))*1.05</f>
        <v>0</v>
      </c>
    </row>
    <row r="56" spans="1:14" ht="16.5" customHeight="1" x14ac:dyDescent="0.25">
      <c r="A56" s="59"/>
      <c r="B56" s="69"/>
      <c r="C56" s="69"/>
      <c r="D56" s="69"/>
      <c r="E56" s="62"/>
      <c r="F56" s="66"/>
      <c r="G56" s="70"/>
      <c r="H56" s="70"/>
      <c r="I56" s="70"/>
      <c r="J56" s="70"/>
      <c r="M56" s="71"/>
    </row>
    <row r="57" spans="1:14" ht="21" customHeight="1" x14ac:dyDescent="0.25">
      <c r="G57" s="72"/>
      <c r="H57" s="72"/>
      <c r="I57" s="72"/>
      <c r="J57" s="72"/>
      <c r="L57" s="73"/>
    </row>
    <row r="58" spans="1:14" x14ac:dyDescent="0.25">
      <c r="G58" s="72"/>
      <c r="H58" s="72"/>
      <c r="I58" s="72"/>
      <c r="J58" s="72"/>
    </row>
  </sheetData>
  <sheetProtection algorithmName="SHA-512" hashValue="zVYiyJ6qwwnwL5gohOxvjwroBZINIEf+3ZIZQNZA2DIO5RSu0UMoZ8vXYktqwX5VHgj7WrmQPdG7i2jwWZLcgg==" saltValue="umBMrtYXm94t8ktS6RaUyg==" spinCount="100000" sheet="1" objects="1" scenarios="1"/>
  <mergeCells count="24">
    <mergeCell ref="B29:D29"/>
    <mergeCell ref="B30:D30"/>
    <mergeCell ref="B24:D24"/>
    <mergeCell ref="B9:D9"/>
    <mergeCell ref="K32:L32"/>
    <mergeCell ref="A1:J1"/>
    <mergeCell ref="A2:M2"/>
    <mergeCell ref="K4:L4"/>
    <mergeCell ref="C8:D8"/>
    <mergeCell ref="C17:D17"/>
    <mergeCell ref="C18:D18"/>
    <mergeCell ref="C19:D19"/>
    <mergeCell ref="C10:D10"/>
    <mergeCell ref="C11:D11"/>
    <mergeCell ref="C12:D12"/>
    <mergeCell ref="C13:D13"/>
    <mergeCell ref="C14:D14"/>
    <mergeCell ref="C25:D25"/>
    <mergeCell ref="B26:D26"/>
    <mergeCell ref="C16:D16"/>
    <mergeCell ref="B27:D27"/>
    <mergeCell ref="B28:D28"/>
    <mergeCell ref="B20:D20"/>
    <mergeCell ref="B15:D15"/>
  </mergeCells>
  <phoneticPr fontId="10" type="noConversion"/>
  <pageMargins left="0.25" right="0.25" top="0.75" bottom="0.75" header="0.3" footer="0.3"/>
  <pageSetup paperSize="9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Norbert Litwińczuk</cp:lastModifiedBy>
  <cp:lastPrinted>2025-07-29T10:22:03Z</cp:lastPrinted>
  <dcterms:created xsi:type="dcterms:W3CDTF">2019-11-20T13:17:42Z</dcterms:created>
  <dcterms:modified xsi:type="dcterms:W3CDTF">2025-07-29T11:19:13Z</dcterms:modified>
</cp:coreProperties>
</file>